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xr:revisionPtr revIDLastSave="0" documentId="13_ncr:1_{43AD2249-23EC-4416-9BB7-0D3A7B9609E2}" xr6:coauthVersionLast="45" xr6:coauthVersionMax="45" xr10:uidLastSave="{00000000-0000-0000-0000-000000000000}"/>
  <bookViews>
    <workbookView xWindow="-108" yWindow="-108" windowWidth="23256" windowHeight="11964" activeTab="1" xr2:uid="{00000000-000D-0000-FFFF-FFFF00000000}"/>
  </bookViews>
  <sheets>
    <sheet name="Условие" sheetId="8" r:id="rId1"/>
    <sheet name="Решение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6" l="1"/>
  <c r="E21" i="6"/>
  <c r="E34" i="6" s="1"/>
  <c r="F21" i="6"/>
  <c r="G21" i="6"/>
  <c r="G34" i="6" s="1"/>
  <c r="C21" i="6"/>
  <c r="C34" i="6" s="1"/>
  <c r="F34" i="6"/>
  <c r="D34" i="6"/>
  <c r="B26" i="6"/>
  <c r="B20" i="8" l="1"/>
  <c r="C27" i="6"/>
  <c r="D27" i="6"/>
  <c r="E27" i="6"/>
  <c r="F27" i="6"/>
  <c r="G27" i="6"/>
  <c r="B27" i="6"/>
  <c r="G28" i="6"/>
  <c r="B25" i="6"/>
  <c r="B29" i="6" s="1"/>
  <c r="B32" i="6" s="1"/>
  <c r="E23" i="6"/>
  <c r="B23" i="6"/>
  <c r="D22" i="6"/>
  <c r="E22" i="6"/>
  <c r="F22" i="6"/>
  <c r="G22" i="6"/>
  <c r="C22" i="6"/>
  <c r="D23" i="6"/>
  <c r="F23" i="6"/>
  <c r="G23" i="6"/>
  <c r="C23" i="6"/>
  <c r="B20" i="6"/>
  <c r="B30" i="6" l="1"/>
  <c r="E30" i="6"/>
  <c r="D30" i="6"/>
  <c r="C25" i="6"/>
  <c r="C26" i="6" s="1"/>
  <c r="C29" i="6" s="1"/>
  <c r="C32" i="6" s="1"/>
  <c r="G30" i="6"/>
  <c r="F30" i="6"/>
  <c r="C30" i="6"/>
  <c r="D25" i="6"/>
  <c r="B31" i="6" l="1"/>
  <c r="E25" i="6"/>
  <c r="F25" i="6" s="1"/>
  <c r="D26" i="6"/>
  <c r="D29" i="6" s="1"/>
  <c r="D32" i="6" s="1"/>
  <c r="E26" i="6" l="1"/>
  <c r="E29" i="6" s="1"/>
  <c r="E32" i="6" s="1"/>
  <c r="G25" i="6"/>
  <c r="F26" i="6"/>
  <c r="F29" i="6" s="1"/>
  <c r="F32" i="6" s="1"/>
  <c r="G26" i="6" l="1"/>
  <c r="G29" i="6" s="1"/>
  <c r="G32" i="6" s="1"/>
  <c r="B33" i="6" s="1"/>
</calcChain>
</file>

<file path=xl/sharedStrings.xml><?xml version="1.0" encoding="utf-8"?>
<sst xmlns="http://schemas.openxmlformats.org/spreadsheetml/2006/main" count="56" uniqueCount="34">
  <si>
    <t>?</t>
  </si>
  <si>
    <t>Баллы 3</t>
  </si>
  <si>
    <t>WACC</t>
  </si>
  <si>
    <t>Закупка оборудования, долл</t>
  </si>
  <si>
    <t>Кредит, получаемый для реализации проекта, долл</t>
  </si>
  <si>
    <t>Процентная ставка по кредиту, % годовых</t>
  </si>
  <si>
    <t>Сумма необходимого рабочего капитала, долл</t>
  </si>
  <si>
    <t>Ставка налога на прибыль</t>
  </si>
  <si>
    <t>Безрисковая ставка</t>
  </si>
  <si>
    <t>Требуемая доходность по собственному капиталу</t>
  </si>
  <si>
    <t>Срок кредита, лет</t>
  </si>
  <si>
    <t>NPV</t>
  </si>
  <si>
    <t>Номер периода</t>
  </si>
  <si>
    <t>Денежный поток до налогообложения</t>
  </si>
  <si>
    <t>Уплата процентов</t>
  </si>
  <si>
    <t>Капитал компании:</t>
  </si>
  <si>
    <t>Собственный</t>
  </si>
  <si>
    <t>Заемный</t>
  </si>
  <si>
    <r>
      <t xml:space="preserve">WACC </t>
    </r>
    <r>
      <rPr>
        <sz val="12"/>
        <color theme="1"/>
        <rFont val="Calibri"/>
        <family val="2"/>
        <charset val="204"/>
        <scheme val="minor"/>
      </rPr>
      <t>для каждого периода</t>
    </r>
  </si>
  <si>
    <r>
      <t>DSCR</t>
    </r>
    <r>
      <rPr>
        <sz val="12"/>
        <color theme="1"/>
        <rFont val="Calibri"/>
        <family val="2"/>
        <charset val="204"/>
        <scheme val="minor"/>
      </rPr>
      <t xml:space="preserve"> для каждого периода</t>
    </r>
  </si>
  <si>
    <t>Уплата налогов</t>
  </si>
  <si>
    <t>Денежный поток после налогообложения и уплаты налогов</t>
  </si>
  <si>
    <r>
      <t xml:space="preserve">NPV </t>
    </r>
    <r>
      <rPr>
        <sz val="12"/>
        <color theme="1"/>
        <rFont val="Calibri"/>
        <family val="2"/>
        <charset val="204"/>
        <scheme val="minor"/>
      </rPr>
      <t>(по WACC изначальному)</t>
    </r>
  </si>
  <si>
    <t>DCSR</t>
  </si>
  <si>
    <t>Погашение долга</t>
  </si>
  <si>
    <t>Денежный поток после налогообложения и уплаты налогов, дисконтированный по изначальному WACC</t>
  </si>
  <si>
    <r>
      <rPr>
        <b/>
        <sz val="16"/>
        <color theme="1"/>
        <rFont val="Calibri"/>
        <family val="2"/>
        <charset val="204"/>
        <scheme val="minor"/>
      </rPr>
      <t>NPV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(по WACC изначальному)</t>
    </r>
  </si>
  <si>
    <t>Денежный поток после налогообложения и уплаты налогов, дисконтированный по WACC для каждого периода</t>
  </si>
  <si>
    <r>
      <rPr>
        <b/>
        <sz val="16"/>
        <color theme="1"/>
        <rFont val="Calibri"/>
        <family val="2"/>
        <charset val="204"/>
        <scheme val="minor"/>
      </rPr>
      <t>NPV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(по WACC для каждого периода)</t>
    </r>
  </si>
  <si>
    <t>ВЫВОДЫ:</t>
  </si>
  <si>
    <t>1) Ставка дисконтирования при постоянных условиях риска задается до начала проекта</t>
  </si>
  <si>
    <t>2) Даже наличие позитивного NPV не говорит о том, что проект может приниматься. Нужен анализ всех параметров</t>
  </si>
  <si>
    <t>NPV, WACC и DSCR</t>
  </si>
  <si>
    <t>Вычислить эффективность проекта, используя технику NPV при следующих параметрах. Стоимость приобретаемого оборудования: 5 млн. долл. Необходимый рабочий капитал проекта - 500 тыс. долл. Проект финансируется с помощью кредита в сумме 3,5 млн. долл. под 12 % годовых сроком на 5 лет. Требуемая доходность по собственному капиталу - 18%, ставка налога на прибыль - 20%. Денежный поток задан. В течение 3-го года необходимы существенные затраты на ремонт оборудования.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</si>
</sst>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/>
    <xf numFmtId="0" fontId="2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0" fillId="5" borderId="8" xfId="0" applyFill="1" applyBorder="1" applyAlignment="1">
      <alignment horizontal="center" vertical="center"/>
    </xf>
    <xf numFmtId="10" fontId="0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3" fontId="5" fillId="5" borderId="2" xfId="0" applyNumberFormat="1" applyFont="1" applyFill="1" applyBorder="1" applyAlignment="1">
      <alignment vertical="center"/>
    </xf>
    <xf numFmtId="10" fontId="5" fillId="5" borderId="2" xfId="1" applyNumberFormat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5" fillId="5" borderId="2" xfId="0" applyNumberFormat="1" applyFont="1" applyFill="1" applyBorder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304800</xdr:rowOff>
    </xdr:to>
    <xdr:sp macro="" textlink="">
      <xdr:nvSpPr>
        <xdr:cNvPr id="2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F1B855C6-2409-4020-84D0-1A60E74FDEDB}"/>
            </a:ext>
          </a:extLst>
        </xdr:cNvPr>
        <xdr:cNvSpPr>
          <a:spLocks noChangeAspect="1" noChangeArrowheads="1"/>
        </xdr:cNvSpPr>
      </xdr:nvSpPr>
      <xdr:spPr bwMode="auto">
        <a:xfrm>
          <a:off x="6126480" y="2148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304800</xdr:rowOff>
    </xdr:to>
    <xdr:sp macro="" textlink="">
      <xdr:nvSpPr>
        <xdr:cNvPr id="3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4DDB11F1-0D95-4ABD-8BC7-65D36CF34844}"/>
            </a:ext>
          </a:extLst>
        </xdr:cNvPr>
        <xdr:cNvSpPr>
          <a:spLocks noChangeAspect="1" noChangeArrowheads="1"/>
        </xdr:cNvSpPr>
      </xdr:nvSpPr>
      <xdr:spPr bwMode="auto">
        <a:xfrm>
          <a:off x="6126480" y="2148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4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D0E0FC87-F2AF-47D1-950C-C2953657026E}"/>
            </a:ext>
          </a:extLst>
        </xdr:cNvPr>
        <xdr:cNvSpPr>
          <a:spLocks noChangeAspect="1" noChangeArrowheads="1"/>
        </xdr:cNvSpPr>
      </xdr:nvSpPr>
      <xdr:spPr bwMode="auto">
        <a:xfrm>
          <a:off x="6126480" y="2148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5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BD5B0857-A556-4B3D-B68E-617B52E0BEF4}"/>
            </a:ext>
          </a:extLst>
        </xdr:cNvPr>
        <xdr:cNvSpPr>
          <a:spLocks noChangeAspect="1" noChangeArrowheads="1"/>
        </xdr:cNvSpPr>
      </xdr:nvSpPr>
      <xdr:spPr bwMode="auto">
        <a:xfrm>
          <a:off x="6126480" y="2148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304800</xdr:rowOff>
    </xdr:to>
    <xdr:sp macro="" textlink="">
      <xdr:nvSpPr>
        <xdr:cNvPr id="2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D375C0E6-AFF1-407A-B895-231FD9C175A4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148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5</xdr:row>
      <xdr:rowOff>304800</xdr:rowOff>
    </xdr:to>
    <xdr:sp macro="" textlink="">
      <xdr:nvSpPr>
        <xdr:cNvPr id="3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8306363E-52E7-43C3-9E41-F752A917A55E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148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4" name="Автофигура 3" descr="\beta _{a}={\frac  {{\mathrm  {Cov}}(r_{a},r_{p})}{{\mathrm  {Var}}(r_{p})}},">
          <a:extLst>
            <a:ext uri="{FF2B5EF4-FFF2-40B4-BE49-F238E27FC236}">
              <a16:creationId xmlns:a16="http://schemas.microsoft.com/office/drawing/2014/main" id="{5CA8EA6F-20B7-4131-8F9A-5E96B387ACF8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5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5" name="Автофигура 5" descr="\beta _{a}={\frac  {{\mathrm  {Cov}}(r_{a},r_{p})}{{\mathrm  {Var}}(r_{p})}},">
          <a:extLst>
            <a:ext uri="{FF2B5EF4-FFF2-40B4-BE49-F238E27FC236}">
              <a16:creationId xmlns:a16="http://schemas.microsoft.com/office/drawing/2014/main" id="{A790A1F0-9AE2-47E4-9C7E-7603C3F77E87}"/>
            </a:ext>
          </a:extLst>
        </xdr:cNvPr>
        <xdr:cNvSpPr>
          <a:spLocks noChangeAspect="1" noChangeArrowheads="1"/>
        </xdr:cNvSpPr>
      </xdr:nvSpPr>
      <xdr:spPr bwMode="auto">
        <a:xfrm>
          <a:off x="5920740" y="25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2AED-2163-4270-884F-9BCAE6C5B6FE}">
  <dimension ref="A1:O20"/>
  <sheetViews>
    <sheetView topLeftCell="A7" workbookViewId="0">
      <selection activeCell="A24" sqref="A24"/>
    </sheetView>
  </sheetViews>
  <sheetFormatPr defaultColWidth="9.109375" defaultRowHeight="14.4" x14ac:dyDescent="0.3"/>
  <cols>
    <col min="1" max="1" width="42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2" t="s">
        <v>1</v>
      </c>
    </row>
    <row r="2" spans="1:15" ht="46.5" customHeight="1" thickBot="1" x14ac:dyDescent="0.35">
      <c r="A2" s="3" t="s">
        <v>32</v>
      </c>
      <c r="B2" s="18"/>
      <c r="C2" s="19"/>
      <c r="D2" s="19"/>
      <c r="E2" s="19"/>
      <c r="F2" s="20"/>
    </row>
    <row r="3" spans="1:15" ht="72.599999999999994" customHeight="1" thickBot="1" x14ac:dyDescent="0.35">
      <c r="A3" s="21" t="s">
        <v>33</v>
      </c>
      <c r="B3" s="22"/>
      <c r="C3" s="22"/>
      <c r="D3" s="22"/>
      <c r="E3" s="22"/>
      <c r="F3" s="23"/>
      <c r="I3" s="4"/>
      <c r="J3" s="4"/>
      <c r="K3" s="4"/>
      <c r="L3" s="4"/>
      <c r="M3" s="4"/>
      <c r="N3" s="4"/>
      <c r="O3" s="4"/>
    </row>
    <row r="5" spans="1:15" x14ac:dyDescent="0.3">
      <c r="A5" s="1" t="s">
        <v>3</v>
      </c>
      <c r="B5" s="12">
        <v>5000000</v>
      </c>
    </row>
    <row r="6" spans="1:15" ht="28.8" x14ac:dyDescent="0.3">
      <c r="A6" s="6" t="s">
        <v>4</v>
      </c>
      <c r="B6" s="12">
        <v>3500000</v>
      </c>
    </row>
    <row r="7" spans="1:15" x14ac:dyDescent="0.3">
      <c r="A7" s="1" t="s">
        <v>5</v>
      </c>
      <c r="B7" s="5">
        <v>0.12</v>
      </c>
    </row>
    <row r="8" spans="1:15" ht="28.8" x14ac:dyDescent="0.3">
      <c r="A8" s="6" t="s">
        <v>6</v>
      </c>
      <c r="B8" s="12">
        <v>500000</v>
      </c>
    </row>
    <row r="9" spans="1:15" x14ac:dyDescent="0.3">
      <c r="A9" s="6" t="s">
        <v>10</v>
      </c>
      <c r="B9" s="12">
        <v>5</v>
      </c>
    </row>
    <row r="10" spans="1:15" x14ac:dyDescent="0.3">
      <c r="A10" s="6" t="s">
        <v>8</v>
      </c>
      <c r="B10" s="5">
        <v>0.06</v>
      </c>
    </row>
    <row r="11" spans="1:15" ht="28.8" x14ac:dyDescent="0.3">
      <c r="A11" s="6" t="s">
        <v>9</v>
      </c>
      <c r="B11" s="5">
        <v>0.18</v>
      </c>
      <c r="G11" s="11"/>
    </row>
    <row r="12" spans="1:15" x14ac:dyDescent="0.3">
      <c r="A12" s="1" t="s">
        <v>7</v>
      </c>
      <c r="B12" s="5">
        <v>0.2</v>
      </c>
    </row>
    <row r="14" spans="1:15" ht="18" x14ac:dyDescent="0.3">
      <c r="A14" s="7" t="s">
        <v>22</v>
      </c>
      <c r="B14" s="8" t="s">
        <v>0</v>
      </c>
    </row>
    <row r="15" spans="1:15" ht="18" x14ac:dyDescent="0.3">
      <c r="A15" s="7" t="s">
        <v>18</v>
      </c>
      <c r="B15" s="8" t="s">
        <v>0</v>
      </c>
    </row>
    <row r="16" spans="1:15" ht="18" x14ac:dyDescent="0.3">
      <c r="A16" s="7" t="s">
        <v>19</v>
      </c>
      <c r="B16" s="8" t="s">
        <v>0</v>
      </c>
    </row>
    <row r="18" spans="1:7" ht="21" x14ac:dyDescent="0.3">
      <c r="A18" s="10" t="s">
        <v>11</v>
      </c>
    </row>
    <row r="19" spans="1:7" x14ac:dyDescent="0.3">
      <c r="A19" s="1" t="s">
        <v>12</v>
      </c>
      <c r="B19" s="13">
        <v>0</v>
      </c>
      <c r="C19" s="13">
        <v>1</v>
      </c>
      <c r="D19" s="13">
        <v>2</v>
      </c>
      <c r="E19" s="13">
        <v>3</v>
      </c>
      <c r="F19" s="13">
        <v>4</v>
      </c>
      <c r="G19" s="13">
        <v>5</v>
      </c>
    </row>
    <row r="20" spans="1:7" x14ac:dyDescent="0.3">
      <c r="A20" s="1" t="s">
        <v>13</v>
      </c>
      <c r="B20" s="12">
        <f>-B5-B8</f>
        <v>-5500000</v>
      </c>
      <c r="C20" s="12">
        <v>1980000</v>
      </c>
      <c r="D20" s="12">
        <v>2250000</v>
      </c>
      <c r="E20" s="12">
        <v>330000</v>
      </c>
      <c r="F20" s="12">
        <v>4550000</v>
      </c>
      <c r="G20" s="12">
        <v>4800000</v>
      </c>
    </row>
  </sheetData>
  <mergeCells count="2">
    <mergeCell ref="B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DE40E-A7F4-4FA1-A793-FA8A4AE97288}">
  <dimension ref="A1:O38"/>
  <sheetViews>
    <sheetView tabSelected="1" topLeftCell="A30" zoomScale="130" zoomScaleNormal="130" workbookViewId="0">
      <selection activeCell="G21" sqref="G21"/>
    </sheetView>
  </sheetViews>
  <sheetFormatPr defaultColWidth="9.109375" defaultRowHeight="14.4" x14ac:dyDescent="0.3"/>
  <cols>
    <col min="1" max="1" width="42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2" t="s">
        <v>1</v>
      </c>
    </row>
    <row r="2" spans="1:15" ht="46.5" customHeight="1" thickBot="1" x14ac:dyDescent="0.35">
      <c r="A2" s="3" t="s">
        <v>32</v>
      </c>
      <c r="B2" s="18"/>
      <c r="C2" s="19"/>
      <c r="D2" s="19"/>
      <c r="E2" s="19"/>
      <c r="F2" s="20"/>
    </row>
    <row r="3" spans="1:15" ht="72.599999999999994" customHeight="1" thickBot="1" x14ac:dyDescent="0.35">
      <c r="A3" s="21" t="s">
        <v>33</v>
      </c>
      <c r="B3" s="22"/>
      <c r="C3" s="22"/>
      <c r="D3" s="22"/>
      <c r="E3" s="22"/>
      <c r="F3" s="23"/>
      <c r="I3" s="4"/>
      <c r="J3" s="4"/>
      <c r="K3" s="4"/>
      <c r="L3" s="4"/>
      <c r="M3" s="4"/>
      <c r="N3" s="4"/>
      <c r="O3" s="4"/>
    </row>
    <row r="5" spans="1:15" x14ac:dyDescent="0.3">
      <c r="A5" s="1" t="s">
        <v>3</v>
      </c>
      <c r="B5" s="12">
        <v>5000000</v>
      </c>
    </row>
    <row r="6" spans="1:15" ht="28.8" x14ac:dyDescent="0.3">
      <c r="A6" s="6" t="s">
        <v>4</v>
      </c>
      <c r="B6" s="12">
        <v>3500000</v>
      </c>
    </row>
    <row r="7" spans="1:15" x14ac:dyDescent="0.3">
      <c r="A7" s="1" t="s">
        <v>5</v>
      </c>
      <c r="B7" s="5">
        <v>0.12</v>
      </c>
    </row>
    <row r="8" spans="1:15" ht="28.8" x14ac:dyDescent="0.3">
      <c r="A8" s="6" t="s">
        <v>6</v>
      </c>
      <c r="B8" s="12">
        <v>500000</v>
      </c>
    </row>
    <row r="9" spans="1:15" x14ac:dyDescent="0.3">
      <c r="A9" s="6" t="s">
        <v>10</v>
      </c>
      <c r="B9" s="12">
        <v>5</v>
      </c>
    </row>
    <row r="10" spans="1:15" x14ac:dyDescent="0.3">
      <c r="A10" s="6" t="s">
        <v>8</v>
      </c>
      <c r="B10" s="5">
        <v>0.06</v>
      </c>
    </row>
    <row r="11" spans="1:15" ht="28.8" x14ac:dyDescent="0.3">
      <c r="A11" s="6" t="s">
        <v>9</v>
      </c>
      <c r="B11" s="5">
        <v>0.18</v>
      </c>
      <c r="G11" s="11"/>
    </row>
    <row r="12" spans="1:15" x14ac:dyDescent="0.3">
      <c r="A12" s="1" t="s">
        <v>7</v>
      </c>
      <c r="B12" s="5">
        <v>0.2</v>
      </c>
    </row>
    <row r="14" spans="1:15" ht="18" x14ac:dyDescent="0.3">
      <c r="A14" s="7" t="s">
        <v>22</v>
      </c>
      <c r="B14" s="8" t="s">
        <v>0</v>
      </c>
    </row>
    <row r="15" spans="1:15" ht="18" x14ac:dyDescent="0.3">
      <c r="A15" s="7" t="s">
        <v>18</v>
      </c>
      <c r="B15" s="8" t="s">
        <v>0</v>
      </c>
    </row>
    <row r="16" spans="1:15" ht="18" x14ac:dyDescent="0.3">
      <c r="A16" s="7" t="s">
        <v>19</v>
      </c>
      <c r="B16" s="8" t="s">
        <v>0</v>
      </c>
    </row>
    <row r="18" spans="1:7" ht="21" x14ac:dyDescent="0.3">
      <c r="A18" s="10" t="s">
        <v>11</v>
      </c>
    </row>
    <row r="19" spans="1:7" x14ac:dyDescent="0.3">
      <c r="A19" s="1" t="s">
        <v>12</v>
      </c>
      <c r="B19" s="13">
        <v>0</v>
      </c>
      <c r="C19" s="13">
        <v>1</v>
      </c>
      <c r="D19" s="13">
        <v>2</v>
      </c>
      <c r="E19" s="13">
        <v>3</v>
      </c>
      <c r="F19" s="13">
        <v>4</v>
      </c>
      <c r="G19" s="13">
        <v>5</v>
      </c>
    </row>
    <row r="20" spans="1:7" x14ac:dyDescent="0.3">
      <c r="A20" s="1" t="s">
        <v>13</v>
      </c>
      <c r="B20" s="12">
        <f>-B5-B8</f>
        <v>-5500000</v>
      </c>
      <c r="C20" s="12">
        <v>1980000</v>
      </c>
      <c r="D20" s="12">
        <v>2250000</v>
      </c>
      <c r="E20" s="12">
        <v>330000</v>
      </c>
      <c r="F20" s="12">
        <v>4550000</v>
      </c>
      <c r="G20" s="12">
        <v>4750000</v>
      </c>
    </row>
    <row r="21" spans="1:7" x14ac:dyDescent="0.3">
      <c r="A21" s="1" t="s">
        <v>20</v>
      </c>
      <c r="B21" s="12"/>
      <c r="C21" s="12">
        <f>(C20+C22)*(-$B$12)</f>
        <v>-312000</v>
      </c>
      <c r="D21" s="12">
        <f t="shared" ref="D21:G21" si="0">(D20+D22)*(-$B$12)</f>
        <v>-366000</v>
      </c>
      <c r="E21" s="12">
        <f t="shared" si="0"/>
        <v>18000</v>
      </c>
      <c r="F21" s="12">
        <f t="shared" si="0"/>
        <v>-826000</v>
      </c>
      <c r="G21" s="12">
        <f t="shared" si="0"/>
        <v>-866000</v>
      </c>
    </row>
    <row r="22" spans="1:7" x14ac:dyDescent="0.3">
      <c r="A22" s="1" t="s">
        <v>14</v>
      </c>
      <c r="B22" s="12"/>
      <c r="C22" s="12">
        <f>-$B$6*$B$7</f>
        <v>-420000</v>
      </c>
      <c r="D22" s="12">
        <f t="shared" ref="D22:G22" si="1">-$B$6*$B$7</f>
        <v>-420000</v>
      </c>
      <c r="E22" s="12">
        <f t="shared" si="1"/>
        <v>-420000</v>
      </c>
      <c r="F22" s="12">
        <f t="shared" si="1"/>
        <v>-420000</v>
      </c>
      <c r="G22" s="12">
        <f t="shared" si="1"/>
        <v>-420000</v>
      </c>
    </row>
    <row r="23" spans="1:7" ht="28.8" x14ac:dyDescent="0.3">
      <c r="A23" s="6" t="s">
        <v>21</v>
      </c>
      <c r="B23" s="12">
        <f>SUM(B20:B22)</f>
        <v>-5500000</v>
      </c>
      <c r="C23" s="12">
        <f t="shared" ref="C23:G23" si="2">SUM(C20:C22)</f>
        <v>1248000</v>
      </c>
      <c r="D23" s="12">
        <f t="shared" si="2"/>
        <v>1464000</v>
      </c>
      <c r="E23" s="12">
        <f t="shared" si="2"/>
        <v>-72000</v>
      </c>
      <c r="F23" s="12">
        <f t="shared" si="2"/>
        <v>3304000</v>
      </c>
      <c r="G23" s="12">
        <f t="shared" si="2"/>
        <v>3464000</v>
      </c>
    </row>
    <row r="24" spans="1:7" x14ac:dyDescent="0.3">
      <c r="B24" s="12"/>
      <c r="C24" s="12"/>
      <c r="D24" s="12"/>
      <c r="E24" s="12"/>
      <c r="F24" s="12"/>
      <c r="G24" s="12"/>
    </row>
    <row r="25" spans="1:7" x14ac:dyDescent="0.3">
      <c r="A25" s="1" t="s">
        <v>15</v>
      </c>
      <c r="B25" s="12">
        <f>B26+B27</f>
        <v>5500000</v>
      </c>
      <c r="C25" s="12">
        <f>B25+C23</f>
        <v>6748000</v>
      </c>
      <c r="D25" s="12">
        <f t="shared" ref="D25:G25" si="3">C25+D23</f>
        <v>8212000</v>
      </c>
      <c r="E25" s="12">
        <f t="shared" si="3"/>
        <v>8140000</v>
      </c>
      <c r="F25" s="12">
        <f t="shared" si="3"/>
        <v>11444000</v>
      </c>
      <c r="G25" s="12">
        <f t="shared" si="3"/>
        <v>14908000</v>
      </c>
    </row>
    <row r="26" spans="1:7" x14ac:dyDescent="0.3">
      <c r="A26" s="1" t="s">
        <v>16</v>
      </c>
      <c r="B26" s="12">
        <f>$B$5-$B$6+B8</f>
        <v>2000000</v>
      </c>
      <c r="C26" s="12">
        <f>C25-C27</f>
        <v>3248000</v>
      </c>
      <c r="D26" s="12">
        <f t="shared" ref="D26:G26" si="4">D25-D27</f>
        <v>4712000</v>
      </c>
      <c r="E26" s="12">
        <f t="shared" si="4"/>
        <v>4640000</v>
      </c>
      <c r="F26" s="12">
        <f t="shared" si="4"/>
        <v>7944000</v>
      </c>
      <c r="G26" s="12">
        <f t="shared" si="4"/>
        <v>14908000</v>
      </c>
    </row>
    <row r="27" spans="1:7" x14ac:dyDescent="0.3">
      <c r="A27" s="1" t="s">
        <v>17</v>
      </c>
      <c r="B27" s="12">
        <f>$B$6+B28</f>
        <v>3500000</v>
      </c>
      <c r="C27" s="12">
        <f t="shared" ref="C27:G27" si="5">$B$6+C28</f>
        <v>3500000</v>
      </c>
      <c r="D27" s="12">
        <f t="shared" si="5"/>
        <v>3500000</v>
      </c>
      <c r="E27" s="12">
        <f t="shared" si="5"/>
        <v>3500000</v>
      </c>
      <c r="F27" s="12">
        <f t="shared" si="5"/>
        <v>3500000</v>
      </c>
      <c r="G27" s="12">
        <f t="shared" si="5"/>
        <v>0</v>
      </c>
    </row>
    <row r="28" spans="1:7" ht="15" thickBot="1" x14ac:dyDescent="0.35">
      <c r="A28" s="1" t="s">
        <v>24</v>
      </c>
      <c r="B28" s="12"/>
      <c r="C28" s="12"/>
      <c r="D28" s="12"/>
      <c r="E28" s="12"/>
      <c r="F28" s="12"/>
      <c r="G28" s="12">
        <f>-B6</f>
        <v>-3500000</v>
      </c>
    </row>
    <row r="29" spans="1:7" ht="21.6" thickBot="1" x14ac:dyDescent="0.35">
      <c r="A29" s="10" t="s">
        <v>2</v>
      </c>
      <c r="B29" s="15">
        <f>(B26/B25)*$B$11+(B27/B25)*$B$7*(1-$B$12)</f>
        <v>0.12654545454545454</v>
      </c>
      <c r="C29" s="9">
        <f>(C26/C25)*$B$11+(C27/C25)*$B$7*(1-$B$12)</f>
        <v>0.13643153526970953</v>
      </c>
      <c r="D29" s="9">
        <f t="shared" ref="D29:G29" si="6">(D26/D25)*$B$11+(D27/D25)*$B$7*(1-$B$12)</f>
        <v>0.14419873356064294</v>
      </c>
      <c r="E29" s="9">
        <f t="shared" si="6"/>
        <v>0.14388206388206387</v>
      </c>
      <c r="F29" s="9">
        <f t="shared" si="6"/>
        <v>0.15430968192939531</v>
      </c>
      <c r="G29" s="9">
        <f t="shared" si="6"/>
        <v>0.18</v>
      </c>
    </row>
    <row r="30" spans="1:7" ht="43.8" thickBot="1" x14ac:dyDescent="0.35">
      <c r="A30" s="6" t="s">
        <v>25</v>
      </c>
      <c r="B30" s="12">
        <f>B23*((1+$B$29)^(-B19))</f>
        <v>-5500000</v>
      </c>
      <c r="C30" s="12">
        <f t="shared" ref="C30:G30" si="7">C23*((1+$B$29)^(-C19))</f>
        <v>1107811.4912846999</v>
      </c>
      <c r="D30" s="12">
        <f t="shared" si="7"/>
        <v>1153569.1616365919</v>
      </c>
      <c r="E30" s="12">
        <f t="shared" si="7"/>
        <v>-50360.071455417477</v>
      </c>
      <c r="F30" s="12">
        <f t="shared" si="7"/>
        <v>2051375.4807937164</v>
      </c>
      <c r="G30" s="12">
        <f t="shared" si="7"/>
        <v>1909124.6510324697</v>
      </c>
    </row>
    <row r="31" spans="1:7" ht="21.6" thickBot="1" x14ac:dyDescent="0.35">
      <c r="A31" s="7" t="s">
        <v>26</v>
      </c>
      <c r="B31" s="14">
        <f>SUM(B30:G30)</f>
        <v>671520.71329206042</v>
      </c>
    </row>
    <row r="32" spans="1:7" ht="43.8" thickBot="1" x14ac:dyDescent="0.35">
      <c r="A32" s="6" t="s">
        <v>27</v>
      </c>
      <c r="B32" s="12">
        <f>B23*((1+B29)^(-B19))</f>
        <v>-5500000</v>
      </c>
      <c r="C32" s="12">
        <f t="shared" ref="C32:G32" si="8">C23*((1+C29)^(-C19))</f>
        <v>1098174.3829414342</v>
      </c>
      <c r="D32" s="12">
        <f t="shared" si="8"/>
        <v>1118248.0544398779</v>
      </c>
      <c r="E32" s="12">
        <f t="shared" si="8"/>
        <v>-48104.836794890027</v>
      </c>
      <c r="F32" s="12">
        <f t="shared" si="8"/>
        <v>1861018.4775125275</v>
      </c>
      <c r="G32" s="12">
        <f t="shared" si="8"/>
        <v>1514146.3250223091</v>
      </c>
    </row>
    <row r="33" spans="1:7" ht="21.6" thickBot="1" x14ac:dyDescent="0.35">
      <c r="A33" s="7" t="s">
        <v>28</v>
      </c>
      <c r="B33" s="14">
        <f>SUM(B32:G32)</f>
        <v>43482.403121258831</v>
      </c>
    </row>
    <row r="34" spans="1:7" ht="21.6" thickBot="1" x14ac:dyDescent="0.35">
      <c r="A34" s="10" t="s">
        <v>23</v>
      </c>
      <c r="C34" s="16">
        <f>(C20+C21)/(-C22-C28)</f>
        <v>3.9714285714285715</v>
      </c>
      <c r="D34" s="16">
        <f>(D20+D21)/(-D22-D28)</f>
        <v>4.4857142857142858</v>
      </c>
      <c r="E34" s="24">
        <f t="shared" ref="E34:G34" si="9">(E20+E21)/(-E22-E28)</f>
        <v>0.82857142857142863</v>
      </c>
      <c r="F34" s="16">
        <f t="shared" si="9"/>
        <v>8.8666666666666671</v>
      </c>
      <c r="G34" s="24">
        <f t="shared" si="9"/>
        <v>0.99081632653061225</v>
      </c>
    </row>
    <row r="36" spans="1:7" ht="18" x14ac:dyDescent="0.3">
      <c r="A36" s="7" t="s">
        <v>29</v>
      </c>
    </row>
    <row r="37" spans="1:7" ht="15.6" x14ac:dyDescent="0.3">
      <c r="A37" s="17" t="s">
        <v>30</v>
      </c>
    </row>
    <row r="38" spans="1:7" ht="15.6" x14ac:dyDescent="0.3">
      <c r="A38" s="17" t="s">
        <v>31</v>
      </c>
    </row>
  </sheetData>
  <mergeCells count="2">
    <mergeCell ref="B2:F2"/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2020-01-26T09:15:20Z</dcterms:modified>
</cp:coreProperties>
</file>