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D56666-6C48-47AD-8140-DC1D362CCAD9}" xr6:coauthVersionLast="41" xr6:coauthVersionMax="41" xr10:uidLastSave="{00000000-0000-0000-0000-000000000000}"/>
  <bookViews>
    <workbookView xWindow="-108" yWindow="-108" windowWidth="23256" windowHeight="11964" xr2:uid="{096AAB05-0565-411B-AD34-AB945166EC44}"/>
  </bookViews>
  <sheets>
    <sheet name="Базовые вводны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C25" i="1"/>
  <c r="D27" i="1"/>
  <c r="C27" i="1"/>
  <c r="G31" i="1"/>
  <c r="G24" i="1"/>
  <c r="F27" i="1"/>
  <c r="F26" i="1"/>
  <c r="F24" i="1"/>
  <c r="F25" i="1" s="1"/>
  <c r="G14" i="1"/>
  <c r="G15" i="1"/>
  <c r="H15" i="1" s="1"/>
  <c r="G16" i="1"/>
  <c r="G17" i="1"/>
  <c r="G18" i="1"/>
  <c r="G19" i="1"/>
  <c r="E32" i="1"/>
  <c r="E28" i="1"/>
  <c r="E29" i="1" s="1"/>
  <c r="E26" i="1"/>
  <c r="E27" i="1" s="1"/>
  <c r="E24" i="1"/>
  <c r="E25" i="1" s="1"/>
  <c r="E16" i="1"/>
  <c r="H16" i="1" s="1"/>
  <c r="E17" i="1"/>
  <c r="E18" i="1"/>
  <c r="E19" i="1"/>
  <c r="E15" i="1"/>
  <c r="E14" i="1"/>
  <c r="F16" i="1"/>
  <c r="F17" i="1"/>
  <c r="F18" i="1"/>
  <c r="F19" i="1"/>
  <c r="F15" i="1"/>
  <c r="F14" i="1"/>
  <c r="H19" i="1" l="1"/>
  <c r="H17" i="1"/>
  <c r="H18" i="1"/>
  <c r="H14" i="1"/>
  <c r="E30" i="1"/>
  <c r="E31" i="1" s="1"/>
  <c r="E33" i="1" s="1"/>
</calcChain>
</file>

<file path=xl/sharedStrings.xml><?xml version="1.0" encoding="utf-8"?>
<sst xmlns="http://schemas.openxmlformats.org/spreadsheetml/2006/main" count="67" uniqueCount="50">
  <si>
    <t>USA</t>
  </si>
  <si>
    <t>International Peers Median</t>
  </si>
  <si>
    <t>Alphabet Inc.</t>
  </si>
  <si>
    <t>Yandex NV</t>
  </si>
  <si>
    <t>Twitter Inc.</t>
  </si>
  <si>
    <t>NLD</t>
  </si>
  <si>
    <t>CYM</t>
  </si>
  <si>
    <t>KOR</t>
  </si>
  <si>
    <t>Baidu Inc.</t>
  </si>
  <si>
    <t>Facebook Inc.</t>
  </si>
  <si>
    <t>NAVER Corp.</t>
  </si>
  <si>
    <t>https://www.infrontanalytics.com</t>
  </si>
  <si>
    <t>Source:</t>
  </si>
  <si>
    <t>Market Cap (last, mUSD) - Рыночная капитализация, млн. долл.</t>
  </si>
  <si>
    <t>Country - Страна</t>
  </si>
  <si>
    <t>Company Name - Название компании</t>
  </si>
  <si>
    <t>Beta - Бета</t>
  </si>
  <si>
    <t>Стандартное отклонение рыночного портфеля 2018</t>
  </si>
  <si>
    <t>Стандартное отклонение безрисковой доходности 2018</t>
  </si>
  <si>
    <t>RUS</t>
  </si>
  <si>
    <r>
      <rPr>
        <b/>
        <sz val="9"/>
        <color theme="1"/>
        <rFont val="Calibri"/>
        <family val="2"/>
        <charset val="204"/>
        <scheme val="minor"/>
      </rPr>
      <t xml:space="preserve">1-Year </t>
    </r>
    <r>
      <rPr>
        <b/>
        <sz val="11"/>
        <color theme="1"/>
        <rFont val="Calibri"/>
        <family val="2"/>
        <charset val="204"/>
        <scheme val="minor"/>
      </rPr>
      <t>Year-To-Date Price change (local currency) - Фактическая Годовая доходность (на 25/03/2019) в местной валюте</t>
    </r>
  </si>
  <si>
    <t>Risk-free rate - Безрисковая ставка 2018</t>
  </si>
  <si>
    <t>Estimated Risk premium for the country - Ожидаемая рыночная премия 2018</t>
  </si>
  <si>
    <t>РЫНОК В ЦЕЛОМ: Km (Required return to Equity = Rf + MRP) - Требуемая доходность = Безрисковая доходность + Премия за рыночный риск</t>
  </si>
  <si>
    <t>Фактическая Годовая доходность (на 25/03/2019) в местной валюте</t>
  </si>
  <si>
    <r>
      <t xml:space="preserve">КОМПАНИЯ: E(R) (Estimated return to Equity = Rf + </t>
    </r>
    <r>
      <rPr>
        <b/>
        <sz val="11"/>
        <color theme="1"/>
        <rFont val="Calibri"/>
        <family val="2"/>
        <charset val="204"/>
      </rPr>
      <t>β(</t>
    </r>
    <r>
      <rPr>
        <b/>
        <sz val="11"/>
        <color theme="1"/>
        <rFont val="Calibri"/>
        <family val="2"/>
        <charset val="204"/>
        <scheme val="minor"/>
      </rPr>
      <t>MRP-Rf)) - Ожидаемая доходность = Безрисковая доходность + Бета*(Премия за рыночный риск - Безрисковая доходность)</t>
    </r>
  </si>
  <si>
    <t>СПРАВЕДЛИВОСТЬ ОЦЕНКИ: Если Фактическая доходность &gt; Ожидаемая доходность =&gt; Акции Компании были недооценены и НАОБОРОТ</t>
  </si>
  <si>
    <t>Начало периода</t>
  </si>
  <si>
    <t>Конец периода</t>
  </si>
  <si>
    <t>Прирост за период</t>
  </si>
  <si>
    <t>Безрисковая ставка доходности, % годовых</t>
  </si>
  <si>
    <t>Доходность рынка без учета безрисковой доходности, % годовых</t>
  </si>
  <si>
    <t>Фактическая цена рынка NASDAQ Composite, единиц</t>
  </si>
  <si>
    <t>Фактическая цена акции Alphabet Inc., денежных единиц</t>
  </si>
  <si>
    <t>Доходность акции без учета безрисковой доходности, % годовых</t>
  </si>
  <si>
    <t>Бета акций компании</t>
  </si>
  <si>
    <t>Вычисление ожидаемой доходности акции при заданной бета и данных рынка</t>
  </si>
  <si>
    <r>
      <t xml:space="preserve">E(R) = Rf + </t>
    </r>
    <r>
      <rPr>
        <sz val="11"/>
        <color theme="1"/>
        <rFont val="Calibri"/>
        <family val="2"/>
        <charset val="204"/>
      </rPr>
      <t>β * (MRP - Rf)</t>
    </r>
  </si>
  <si>
    <t>Фактическая бета компании за указанный период</t>
  </si>
  <si>
    <t>Стандартное отклонение</t>
  </si>
  <si>
    <t xml:space="preserve"> = СТАНДОТКЛОН.Г()</t>
  </si>
  <si>
    <t>Фактическая доходность рынка NASDAQ Composite, %</t>
  </si>
  <si>
    <t>Фактическая доходность акции Alphabet Inc., %</t>
  </si>
  <si>
    <t>Средина периода</t>
  </si>
  <si>
    <t xml:space="preserve"> =КОВАРИАЦИЯ.Г()</t>
  </si>
  <si>
    <t>По 2 значениям</t>
  </si>
  <si>
    <t>По 3 значениям</t>
  </si>
  <si>
    <t>Вычисление бета пошаговое</t>
  </si>
  <si>
    <r>
      <t xml:space="preserve">Ковариация = 1/N * </t>
    </r>
    <r>
      <rPr>
        <b/>
        <sz val="11"/>
        <color theme="1"/>
        <rFont val="Calibri"/>
        <family val="2"/>
        <charset val="204"/>
      </rPr>
      <t>Σ (Xi-Xсред)*(Yi-Yсред)</t>
    </r>
  </si>
  <si>
    <r>
      <t xml:space="preserve"> = Cov(NASDAQ;Alph) / </t>
    </r>
    <r>
      <rPr>
        <b/>
        <sz val="12"/>
        <color theme="1"/>
        <rFont val="Calibri"/>
        <family val="2"/>
        <charset val="204"/>
      </rPr>
      <t>σ^2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</si>
</sst>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1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0" fontId="0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0" fontId="7" fillId="0" borderId="1" xfId="2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171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10" fontId="11" fillId="3" borderId="2" xfId="2" applyNumberFormat="1" applyFont="1" applyFill="1" applyBorder="1" applyAlignment="1">
      <alignment vertical="center"/>
    </xf>
    <xf numFmtId="10" fontId="0" fillId="0" borderId="4" xfId="0" applyNumberFormat="1" applyBorder="1" applyAlignment="1">
      <alignment vertical="center"/>
    </xf>
    <xf numFmtId="43" fontId="0" fillId="0" borderId="0" xfId="0" applyNumberFormat="1" applyAlignment="1">
      <alignment vertical="center"/>
    </xf>
    <xf numFmtId="2" fontId="0" fillId="0" borderId="1" xfId="0" applyNumberForma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2" fontId="11" fillId="3" borderId="5" xfId="0" applyNumberFormat="1" applyFont="1" applyFill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88DA5-B211-416B-82ED-1F81E2C05643}">
  <dimension ref="A2:J33"/>
  <sheetViews>
    <sheetView tabSelected="1" topLeftCell="A20" workbookViewId="0">
      <selection activeCell="C29" sqref="C29"/>
    </sheetView>
  </sheetViews>
  <sheetFormatPr defaultRowHeight="14.4" x14ac:dyDescent="0.3"/>
  <cols>
    <col min="1" max="1" width="28.6640625" style="2" customWidth="1"/>
    <col min="2" max="10" width="20.77734375" style="2" customWidth="1"/>
    <col min="11" max="16384" width="8.88671875" style="2"/>
  </cols>
  <sheetData>
    <row r="2" spans="1:10" s="3" customFormat="1" ht="100.8" x14ac:dyDescent="0.3">
      <c r="A2" s="5" t="s">
        <v>15</v>
      </c>
      <c r="B2" s="4" t="s">
        <v>14</v>
      </c>
      <c r="C2" s="4"/>
      <c r="D2" s="5" t="s">
        <v>13</v>
      </c>
      <c r="E2" s="5" t="s">
        <v>16</v>
      </c>
      <c r="F2" s="5" t="s">
        <v>20</v>
      </c>
      <c r="G2" s="5" t="s">
        <v>21</v>
      </c>
      <c r="H2" s="5" t="s">
        <v>22</v>
      </c>
      <c r="I2" s="5" t="s">
        <v>18</v>
      </c>
      <c r="J2" s="5" t="s">
        <v>17</v>
      </c>
    </row>
    <row r="3" spans="1:10" ht="18" x14ac:dyDescent="0.3">
      <c r="A3" s="15" t="s">
        <v>2</v>
      </c>
      <c r="B3" s="16" t="s">
        <v>0</v>
      </c>
      <c r="C3" s="16"/>
      <c r="D3" s="17">
        <v>816146</v>
      </c>
      <c r="E3" s="15">
        <v>1.01</v>
      </c>
      <c r="F3" s="18">
        <v>0.156</v>
      </c>
      <c r="G3" s="18">
        <v>2.8000000000000001E-2</v>
      </c>
      <c r="H3" s="18">
        <v>5.3999999999999999E-2</v>
      </c>
      <c r="I3" s="18">
        <v>0.3</v>
      </c>
      <c r="J3" s="18">
        <v>0.32100000000000001</v>
      </c>
    </row>
    <row r="4" spans="1:10" ht="18" x14ac:dyDescent="0.3">
      <c r="A4" s="19" t="s">
        <v>1</v>
      </c>
      <c r="B4" s="15"/>
      <c r="C4" s="15"/>
      <c r="D4" s="15"/>
      <c r="E4" s="19">
        <v>1.07</v>
      </c>
      <c r="F4" s="20">
        <v>0.14899999999999999</v>
      </c>
      <c r="G4" s="15"/>
      <c r="H4" s="15"/>
      <c r="I4" s="15"/>
      <c r="J4" s="15"/>
    </row>
    <row r="5" spans="1:10" ht="18" x14ac:dyDescent="0.3">
      <c r="A5" s="15" t="s">
        <v>3</v>
      </c>
      <c r="B5" s="16" t="s">
        <v>5</v>
      </c>
      <c r="C5" s="16"/>
      <c r="D5" s="17">
        <v>10129</v>
      </c>
      <c r="E5" s="15">
        <v>0.43</v>
      </c>
      <c r="F5" s="18">
        <v>0.29099999999999998</v>
      </c>
      <c r="G5" s="18">
        <v>1.7000000000000001E-2</v>
      </c>
      <c r="H5" s="18">
        <v>5.8000000000000003E-2</v>
      </c>
      <c r="I5" s="18">
        <v>0.56299999999999994</v>
      </c>
      <c r="J5" s="18">
        <v>0.11600000000000001</v>
      </c>
    </row>
    <row r="6" spans="1:10" ht="18" x14ac:dyDescent="0.3">
      <c r="A6" s="15" t="s">
        <v>4</v>
      </c>
      <c r="B6" s="16" t="s">
        <v>0</v>
      </c>
      <c r="C6" s="16"/>
      <c r="D6" s="17">
        <v>25321</v>
      </c>
      <c r="E6" s="15">
        <v>1.01</v>
      </c>
      <c r="F6" s="18">
        <v>0.14899999999999999</v>
      </c>
      <c r="G6" s="18">
        <v>2.8000000000000001E-2</v>
      </c>
      <c r="H6" s="18">
        <v>5.3999999999999999E-2</v>
      </c>
      <c r="I6" s="18">
        <v>0.3</v>
      </c>
      <c r="J6" s="18">
        <v>0.32100000000000001</v>
      </c>
    </row>
    <row r="7" spans="1:10" ht="18" x14ac:dyDescent="0.3">
      <c r="A7" s="15" t="s">
        <v>8</v>
      </c>
      <c r="B7" s="16" t="s">
        <v>6</v>
      </c>
      <c r="C7" s="16"/>
      <c r="D7" s="17">
        <v>46241</v>
      </c>
      <c r="E7" s="15">
        <v>1.07</v>
      </c>
      <c r="F7" s="18">
        <v>5.0999999999999997E-2</v>
      </c>
      <c r="G7" s="18">
        <v>3.7999999999999999E-2</v>
      </c>
      <c r="H7" s="18">
        <v>6.3E-2</v>
      </c>
      <c r="I7" s="18">
        <v>0.11700000000000001</v>
      </c>
      <c r="J7" s="18">
        <v>0.434</v>
      </c>
    </row>
    <row r="8" spans="1:10" ht="18" x14ac:dyDescent="0.3">
      <c r="A8" s="15" t="s">
        <v>9</v>
      </c>
      <c r="B8" s="16" t="s">
        <v>0</v>
      </c>
      <c r="C8" s="16"/>
      <c r="D8" s="17">
        <v>483750</v>
      </c>
      <c r="E8" s="15">
        <v>1.29</v>
      </c>
      <c r="F8" s="18">
        <v>0.252</v>
      </c>
      <c r="G8" s="18">
        <v>2.8000000000000001E-2</v>
      </c>
      <c r="H8" s="18">
        <v>5.3999999999999999E-2</v>
      </c>
      <c r="I8" s="18">
        <v>0.3</v>
      </c>
      <c r="J8" s="18">
        <v>0.32100000000000001</v>
      </c>
    </row>
    <row r="9" spans="1:10" ht="18" x14ac:dyDescent="0.3">
      <c r="A9" s="15" t="s">
        <v>10</v>
      </c>
      <c r="B9" s="16" t="s">
        <v>7</v>
      </c>
      <c r="C9" s="16"/>
      <c r="D9" s="17">
        <v>18275</v>
      </c>
      <c r="E9" s="15">
        <v>2.64</v>
      </c>
      <c r="F9" s="18">
        <v>3.3000000000000002E-2</v>
      </c>
      <c r="G9" s="18">
        <v>2.4E-2</v>
      </c>
      <c r="H9" s="18">
        <v>6.4000000000000001E-2</v>
      </c>
      <c r="I9" s="18">
        <v>0.14199999999999999</v>
      </c>
      <c r="J9" s="18">
        <v>0.158</v>
      </c>
    </row>
    <row r="10" spans="1:10" x14ac:dyDescent="0.3">
      <c r="A10" s="1"/>
      <c r="D10" s="10" t="s">
        <v>12</v>
      </c>
      <c r="E10" s="10" t="s">
        <v>11</v>
      </c>
    </row>
    <row r="11" spans="1:10" ht="18" x14ac:dyDescent="0.3">
      <c r="B11" s="16" t="s">
        <v>19</v>
      </c>
      <c r="C11" s="16"/>
      <c r="D11" s="15"/>
      <c r="E11" s="15"/>
      <c r="F11" s="15"/>
      <c r="G11" s="18">
        <v>7.8E-2</v>
      </c>
      <c r="H11" s="18">
        <v>8.6999999999999994E-2</v>
      </c>
      <c r="I11" s="18">
        <v>0.19600000000000001</v>
      </c>
      <c r="J11" s="18">
        <v>0.374</v>
      </c>
    </row>
    <row r="12" spans="1:10" x14ac:dyDescent="0.3">
      <c r="A12" s="1"/>
    </row>
    <row r="13" spans="1:10" ht="158.4" x14ac:dyDescent="0.3">
      <c r="A13" s="5" t="s">
        <v>15</v>
      </c>
      <c r="B13" s="4" t="s">
        <v>14</v>
      </c>
      <c r="C13" s="4"/>
      <c r="D13" s="5" t="s">
        <v>16</v>
      </c>
      <c r="E13" s="5" t="s">
        <v>24</v>
      </c>
      <c r="F13" s="12" t="s">
        <v>23</v>
      </c>
      <c r="G13" s="12" t="s">
        <v>25</v>
      </c>
      <c r="H13" s="12" t="s">
        <v>26</v>
      </c>
    </row>
    <row r="14" spans="1:10" ht="18" x14ac:dyDescent="0.3">
      <c r="A14" s="15" t="s">
        <v>2</v>
      </c>
      <c r="B14" s="16" t="s">
        <v>0</v>
      </c>
      <c r="C14" s="16"/>
      <c r="D14" s="15">
        <v>1.01</v>
      </c>
      <c r="E14" s="18">
        <f>F3</f>
        <v>0.156</v>
      </c>
      <c r="F14" s="18">
        <f>G3+H3</f>
        <v>8.2000000000000003E-2</v>
      </c>
      <c r="G14" s="21">
        <f>G3+E3*(H3-G3)</f>
        <v>5.4260000000000003E-2</v>
      </c>
      <c r="H14" s="22" t="str">
        <f>IF(G14&lt;E14, "НЕДООЦЕНЕНА","ПЕРЕОЦЕНЕНА")</f>
        <v>НЕДООЦЕНЕНА</v>
      </c>
    </row>
    <row r="15" spans="1:10" ht="18" x14ac:dyDescent="0.3">
      <c r="A15" s="15" t="s">
        <v>3</v>
      </c>
      <c r="B15" s="16" t="s">
        <v>5</v>
      </c>
      <c r="C15" s="16"/>
      <c r="D15" s="15">
        <v>0.43</v>
      </c>
      <c r="E15" s="18">
        <f>F5</f>
        <v>0.29099999999999998</v>
      </c>
      <c r="F15" s="18">
        <f>G5+H5</f>
        <v>7.5000000000000011E-2</v>
      </c>
      <c r="G15" s="21">
        <f>G5+E5*(H5-G5)</f>
        <v>3.4630000000000001E-2</v>
      </c>
      <c r="H15" s="22" t="str">
        <f>IF(G15&lt;E15, "НЕДООЦЕНЕНА","ПЕРЕОЦЕНЕНА")</f>
        <v>НЕДООЦЕНЕНА</v>
      </c>
    </row>
    <row r="16" spans="1:10" ht="18" x14ac:dyDescent="0.3">
      <c r="A16" s="15" t="s">
        <v>4</v>
      </c>
      <c r="B16" s="16" t="s">
        <v>0</v>
      </c>
      <c r="C16" s="16"/>
      <c r="D16" s="15">
        <v>1.01</v>
      </c>
      <c r="E16" s="18">
        <f t="shared" ref="E16:E19" si="0">F6</f>
        <v>0.14899999999999999</v>
      </c>
      <c r="F16" s="18">
        <f>G6+H6</f>
        <v>8.2000000000000003E-2</v>
      </c>
      <c r="G16" s="21">
        <f t="shared" ref="G16:G19" si="1">G6+E6*(H6-G6)</f>
        <v>5.4260000000000003E-2</v>
      </c>
      <c r="H16" s="22" t="str">
        <f>IF(G16&lt;E16, "НЕДООЦЕНЕНА","ПЕРЕОЦЕНЕНА")</f>
        <v>НЕДООЦЕНЕНА</v>
      </c>
    </row>
    <row r="17" spans="1:9" ht="18" x14ac:dyDescent="0.3">
      <c r="A17" s="15" t="s">
        <v>8</v>
      </c>
      <c r="B17" s="16" t="s">
        <v>6</v>
      </c>
      <c r="C17" s="16"/>
      <c r="D17" s="15">
        <v>1.07</v>
      </c>
      <c r="E17" s="18">
        <f t="shared" si="0"/>
        <v>5.0999999999999997E-2</v>
      </c>
      <c r="F17" s="18">
        <f>G7+H7</f>
        <v>0.10100000000000001</v>
      </c>
      <c r="G17" s="21">
        <f t="shared" si="1"/>
        <v>6.4750000000000002E-2</v>
      </c>
      <c r="H17" s="14" t="str">
        <f>IF(G17&lt;E17, "НЕДООЦЕНЕНА","ПЕРЕОЦЕНЕНА")</f>
        <v>ПЕРЕОЦЕНЕНА</v>
      </c>
    </row>
    <row r="18" spans="1:9" ht="18" x14ac:dyDescent="0.3">
      <c r="A18" s="15" t="s">
        <v>9</v>
      </c>
      <c r="B18" s="16" t="s">
        <v>0</v>
      </c>
      <c r="C18" s="16"/>
      <c r="D18" s="15">
        <v>1.29</v>
      </c>
      <c r="E18" s="18">
        <f t="shared" si="0"/>
        <v>0.252</v>
      </c>
      <c r="F18" s="18">
        <f>G8+H8</f>
        <v>8.2000000000000003E-2</v>
      </c>
      <c r="G18" s="21">
        <f t="shared" si="1"/>
        <v>6.1539999999999997E-2</v>
      </c>
      <c r="H18" s="22" t="str">
        <f>IF(G18&lt;E18, "НЕДООЦЕНЕНА","ПЕРЕОЦЕНЕНА")</f>
        <v>НЕДООЦЕНЕНА</v>
      </c>
    </row>
    <row r="19" spans="1:9" ht="18" x14ac:dyDescent="0.3">
      <c r="A19" s="15" t="s">
        <v>10</v>
      </c>
      <c r="B19" s="16" t="s">
        <v>7</v>
      </c>
      <c r="C19" s="16"/>
      <c r="D19" s="15">
        <v>2.64</v>
      </c>
      <c r="E19" s="18">
        <f t="shared" si="0"/>
        <v>3.3000000000000002E-2</v>
      </c>
      <c r="F19" s="18">
        <f>G9+H9</f>
        <v>8.7999999999999995E-2</v>
      </c>
      <c r="G19" s="21">
        <f t="shared" si="1"/>
        <v>0.12960000000000002</v>
      </c>
      <c r="H19" s="14" t="str">
        <f>IF(G19&lt;E19, "НЕДООЦЕНЕНА","ПЕРЕОЦЕНЕНА")</f>
        <v>ПЕРЕОЦЕНЕНА</v>
      </c>
    </row>
    <row r="22" spans="1:9" ht="28.8" x14ac:dyDescent="0.3">
      <c r="A22" s="24" t="s">
        <v>47</v>
      </c>
      <c r="F22" s="38" t="s">
        <v>39</v>
      </c>
      <c r="G22" s="38" t="s">
        <v>48</v>
      </c>
    </row>
    <row r="23" spans="1:9" x14ac:dyDescent="0.3">
      <c r="A23" s="6"/>
      <c r="B23" s="7" t="s">
        <v>27</v>
      </c>
      <c r="C23" s="7" t="s">
        <v>43</v>
      </c>
      <c r="D23" s="7" t="s">
        <v>28</v>
      </c>
      <c r="E23" s="7" t="s">
        <v>29</v>
      </c>
      <c r="F23" s="7" t="s">
        <v>40</v>
      </c>
      <c r="G23" s="7" t="s">
        <v>44</v>
      </c>
    </row>
    <row r="24" spans="1:9" ht="28.8" x14ac:dyDescent="0.3">
      <c r="A24" s="25" t="s">
        <v>32</v>
      </c>
      <c r="B24" s="8">
        <v>7220.54</v>
      </c>
      <c r="C24" s="8">
        <v>8007.47</v>
      </c>
      <c r="D24" s="8">
        <v>7642.67</v>
      </c>
      <c r="E24" s="26">
        <f>D24-B24</f>
        <v>422.13000000000011</v>
      </c>
      <c r="F24" s="31">
        <f>_xlfn.STDEV.P(B24:D24)</f>
        <v>321.54688647225316</v>
      </c>
      <c r="G24" s="8">
        <f>_xlfn.COVARIANCE.P(B24:D24,B26:D26)</f>
        <v>18777.22850000003</v>
      </c>
      <c r="H24" s="30"/>
      <c r="I24" s="30"/>
    </row>
    <row r="25" spans="1:9" ht="28.8" x14ac:dyDescent="0.3">
      <c r="A25" s="27" t="s">
        <v>41</v>
      </c>
      <c r="C25" s="13">
        <f>(C24-B24)/B24</f>
        <v>0.10898492356527355</v>
      </c>
      <c r="D25" s="13">
        <f>(D24-C24)/C24</f>
        <v>-4.555746072105174E-2</v>
      </c>
      <c r="E25" s="13">
        <f>E24/B24</f>
        <v>5.846238646971004E-2</v>
      </c>
      <c r="F25" s="13">
        <f>F24/AVERAGE(B24:D24)</f>
        <v>4.2178048900022184E-2</v>
      </c>
    </row>
    <row r="26" spans="1:9" ht="43.2" x14ac:dyDescent="0.3">
      <c r="A26" s="25" t="s">
        <v>33</v>
      </c>
      <c r="B26" s="8">
        <v>1054.0899999999999</v>
      </c>
      <c r="C26" s="8">
        <v>1193.8900000000001</v>
      </c>
      <c r="D26" s="8">
        <v>1193.3399999999999</v>
      </c>
      <c r="E26" s="26">
        <f>D26-B26</f>
        <v>139.25</v>
      </c>
      <c r="F26" s="31">
        <f>_xlfn.STDEV.P(B26:D26)</f>
        <v>65.773099026543989</v>
      </c>
      <c r="H26" s="30"/>
    </row>
    <row r="27" spans="1:9" ht="28.8" x14ac:dyDescent="0.3">
      <c r="A27" s="25" t="s">
        <v>42</v>
      </c>
      <c r="C27" s="13">
        <f>(C26-B26)/B26</f>
        <v>0.13262624633570208</v>
      </c>
      <c r="D27" s="13">
        <f>(D26-C26)/C26</f>
        <v>-4.6067895702299363E-4</v>
      </c>
      <c r="E27" s="13">
        <f>E26/B26</f>
        <v>0.13210446925784328</v>
      </c>
      <c r="F27" s="13">
        <f>F26/AVERAGE(B26:D26)</f>
        <v>5.7338258888924014E-2</v>
      </c>
    </row>
    <row r="28" spans="1:9" ht="28.8" x14ac:dyDescent="0.3">
      <c r="A28" s="25" t="s">
        <v>30</v>
      </c>
      <c r="E28" s="9">
        <f>G3</f>
        <v>2.8000000000000001E-2</v>
      </c>
    </row>
    <row r="29" spans="1:9" ht="43.2" x14ac:dyDescent="0.3">
      <c r="A29" s="25" t="s">
        <v>31</v>
      </c>
      <c r="E29" s="9">
        <f>E25-E28</f>
        <v>3.0462386469710039E-2</v>
      </c>
    </row>
    <row r="30" spans="1:9" ht="47.4" thickBot="1" x14ac:dyDescent="0.35">
      <c r="A30" s="25" t="s">
        <v>34</v>
      </c>
      <c r="E30" s="29">
        <f>E27-E28</f>
        <v>0.10410446925784328</v>
      </c>
      <c r="G30" s="39" t="s">
        <v>49</v>
      </c>
    </row>
    <row r="31" spans="1:9" ht="18.600000000000001" thickBot="1" x14ac:dyDescent="0.35">
      <c r="A31" s="23" t="s">
        <v>35</v>
      </c>
      <c r="D31" s="32" t="s">
        <v>45</v>
      </c>
      <c r="E31" s="34">
        <f>E30/E29</f>
        <v>3.417475822564279</v>
      </c>
      <c r="F31" s="32" t="s">
        <v>46</v>
      </c>
      <c r="G31" s="34">
        <f>G24/(F24^2)</f>
        <v>0.181611302800571</v>
      </c>
    </row>
    <row r="32" spans="1:9" ht="54.6" thickBot="1" x14ac:dyDescent="0.35">
      <c r="A32" s="33" t="s">
        <v>38</v>
      </c>
      <c r="E32" s="35">
        <f>E3</f>
        <v>1.01</v>
      </c>
      <c r="F32" s="36"/>
      <c r="G32" s="37"/>
    </row>
    <row r="33" spans="1:5" ht="58.2" thickBot="1" x14ac:dyDescent="0.35">
      <c r="A33" s="11" t="s">
        <v>36</v>
      </c>
      <c r="B33" s="2" t="s">
        <v>37</v>
      </c>
      <c r="E33" s="28">
        <f>E28+E31*(E25-E28)</f>
        <v>0.13210446925784328</v>
      </c>
    </row>
  </sheetData>
  <mergeCells count="1">
    <mergeCell ref="E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Базовые вводные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2019-03-25T16:34:50Z</dcterms:created>
  <dcterms:modified xsi:type="dcterms:W3CDTF">2019-03-25T19:08:33Z</dcterms:modified>
</cp:coreProperties>
</file>