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xr:revisionPtr revIDLastSave="0" documentId="13_ncr:1_{D1F654DC-5437-4EA9-B0F8-72FEDC19C91E}" xr6:coauthVersionLast="45" xr6:coauthVersionMax="45" xr10:uidLastSave="{00000000-0000-0000-0000-000000000000}"/>
  <bookViews>
    <workbookView xWindow="-108" yWindow="-108" windowWidth="23256" windowHeight="11964" activeTab="1" xr2:uid="{00000000-000D-0000-FFFF-FFFF00000000}"/>
  </bookViews>
  <sheets>
    <sheet name="Условие" sheetId="7" r:id="rId1"/>
    <sheet name="Решение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6" l="1"/>
  <c r="B61" i="6" l="1"/>
  <c r="D60" i="6"/>
  <c r="E60" i="6"/>
  <c r="F60" i="6"/>
  <c r="G60" i="6"/>
  <c r="C60" i="6"/>
  <c r="D58" i="6"/>
  <c r="E58" i="6"/>
  <c r="F58" i="6"/>
  <c r="G58" i="6"/>
  <c r="C58" i="6"/>
  <c r="B59" i="6"/>
  <c r="B56" i="6"/>
  <c r="D55" i="6"/>
  <c r="E55" i="6"/>
  <c r="F55" i="6"/>
  <c r="G55" i="6"/>
  <c r="C55" i="6"/>
  <c r="D53" i="6"/>
  <c r="E53" i="6"/>
  <c r="F53" i="6"/>
  <c r="G53" i="6"/>
  <c r="C53" i="6"/>
  <c r="B54" i="6"/>
  <c r="B48" i="6"/>
  <c r="B45" i="6"/>
  <c r="G44" i="6"/>
  <c r="G43" i="6"/>
  <c r="B42" i="6"/>
  <c r="B41" i="6"/>
  <c r="B37" i="6"/>
  <c r="B40" i="6"/>
  <c r="A39" i="6"/>
  <c r="B39" i="6"/>
  <c r="B38" i="6"/>
  <c r="B36" i="6"/>
  <c r="B27" i="6"/>
  <c r="D30" i="6" s="1"/>
  <c r="B28" i="6"/>
  <c r="D24" i="6"/>
  <c r="E24" i="6"/>
  <c r="E26" i="6" s="1"/>
  <c r="F24" i="6"/>
  <c r="G24" i="6"/>
  <c r="C24" i="6"/>
  <c r="D22" i="6"/>
  <c r="D47" i="6" s="1"/>
  <c r="D49" i="6" s="1"/>
  <c r="D50" i="6" s="1"/>
  <c r="E22" i="6"/>
  <c r="E25" i="6" s="1"/>
  <c r="F22" i="6"/>
  <c r="F25" i="6" s="1"/>
  <c r="G22" i="6"/>
  <c r="G25" i="6" s="1"/>
  <c r="C22" i="6"/>
  <c r="C47" i="6" s="1"/>
  <c r="C49" i="6" s="1"/>
  <c r="C50" i="6" s="1"/>
  <c r="D23" i="6"/>
  <c r="E23" i="6"/>
  <c r="F23" i="6"/>
  <c r="G23" i="6"/>
  <c r="C23" i="6"/>
  <c r="B22" i="6"/>
  <c r="B26" i="6" s="1"/>
  <c r="B51" i="6" l="1"/>
  <c r="B63" i="6" s="1"/>
  <c r="D25" i="6"/>
  <c r="D26" i="6" s="1"/>
  <c r="F47" i="6"/>
  <c r="F49" i="6" s="1"/>
  <c r="F50" i="6" s="1"/>
  <c r="G47" i="6"/>
  <c r="G49" i="6" s="1"/>
  <c r="G50" i="6" s="1"/>
  <c r="E47" i="6"/>
  <c r="E49" i="6" s="1"/>
  <c r="E50" i="6" s="1"/>
  <c r="D31" i="6"/>
  <c r="G26" i="6"/>
  <c r="C31" i="6"/>
  <c r="F26" i="6"/>
  <c r="B30" i="6"/>
  <c r="B31" i="6" s="1"/>
  <c r="C30" i="6"/>
  <c r="G30" i="6"/>
  <c r="G31" i="6" s="1"/>
  <c r="F30" i="6"/>
  <c r="F31" i="6" s="1"/>
  <c r="C25" i="6"/>
  <c r="C26" i="6" s="1"/>
  <c r="E30" i="6"/>
  <c r="E31" i="6" s="1"/>
  <c r="B32" i="6" l="1"/>
</calcChain>
</file>

<file path=xl/sharedStrings.xml><?xml version="1.0" encoding="utf-8"?>
<sst xmlns="http://schemas.openxmlformats.org/spreadsheetml/2006/main" count="74" uniqueCount="48">
  <si>
    <t>?</t>
  </si>
  <si>
    <t>Баллы 3</t>
  </si>
  <si>
    <t>WACC</t>
  </si>
  <si>
    <t>APV</t>
  </si>
  <si>
    <t>Закупка оборудования, долл</t>
  </si>
  <si>
    <t>Амортизация оборудования по линейной схеме, срок амортизации, лет</t>
  </si>
  <si>
    <t>Остаточная стоимость оборудования, долл</t>
  </si>
  <si>
    <t>Ежегодная доналоговая прибыль проекта, долл</t>
  </si>
  <si>
    <t>Кредит, получаемый для реализации проекта, долл</t>
  </si>
  <si>
    <t>Процентная ставка по кредиту, % годовых</t>
  </si>
  <si>
    <t>Сумма необходимого рабочего капитала, долл</t>
  </si>
  <si>
    <t>Ставка налога на прибыль</t>
  </si>
  <si>
    <t>Безрисковая ставка</t>
  </si>
  <si>
    <t>Требуемая доходность по собственному капиталу</t>
  </si>
  <si>
    <t>Срок кредита, лет</t>
  </si>
  <si>
    <t>NPV</t>
  </si>
  <si>
    <t>Номер периода</t>
  </si>
  <si>
    <t>Амортизация</t>
  </si>
  <si>
    <t>Налог на прибыль</t>
  </si>
  <si>
    <t>Денежный поток до налогообложения</t>
  </si>
  <si>
    <t>Уплата процентов</t>
  </si>
  <si>
    <t>Денежный поток итоговый</t>
  </si>
  <si>
    <t>Собственный капитал</t>
  </si>
  <si>
    <t>Заемный капитал</t>
  </si>
  <si>
    <t>Дисконт-фактор</t>
  </si>
  <si>
    <t>DCF</t>
  </si>
  <si>
    <t>Инвестиция</t>
  </si>
  <si>
    <t>Рабочий капитал (остается в проекте и после его окончания)</t>
  </si>
  <si>
    <t>Поскольку остаточная стоимость компенсируется доналоговым денежным потоком, к ней применяется налоговая ставка</t>
  </si>
  <si>
    <t>Предполагается, что остаточная стоимость оборудования финансируется за счет собственных средств (в последнем периоде прогнозирования)</t>
  </si>
  <si>
    <t>Предполагается, что рабочий капитал финансируется за счет кредита (в последнем периоде прогнозирования)</t>
  </si>
  <si>
    <t>Скорректированная инвестиция</t>
  </si>
  <si>
    <t>Корректировка инвестиции</t>
  </si>
  <si>
    <t>Корректировка рабочего капитала</t>
  </si>
  <si>
    <t>Корректировка остаточной стоимости</t>
  </si>
  <si>
    <t>Денежный поток с применением налоговой ставки дисконтируется на стоимость собственного капитала</t>
  </si>
  <si>
    <t>PV_𝑢𝑛𝑙𝑒𝑣𝑒𝑟𝑒𝑑</t>
  </si>
  <si>
    <t>Денежный поток после налога</t>
  </si>
  <si>
    <t>PV_𝑢𝑛𝑙𝑒𝑣𝑒𝑟𝑒𝑑 СУММАРНЫЙ</t>
  </si>
  <si>
    <t>Налоговый щит</t>
  </si>
  <si>
    <t>Амортизационный щит</t>
  </si>
  <si>
    <t>Сумма выгод от применения амортизационного щита дисконтируется по безрисковой ставке</t>
  </si>
  <si>
    <t>PV_𝐷𝑒𝑝𝑟𝑒𝑐𝑖𝑎𝑡𝑖𝑜𝑛 𝑆ℎ𝑖𝑒𝑙𝑑</t>
  </si>
  <si>
    <t>PV_𝐷𝑒𝑝𝑟𝑒𝑐𝑖𝑎𝑡𝑖𝑜𝑛 𝑆ℎ𝑖𝑒𝑙𝑑 СУММАРНЫЙ</t>
  </si>
  <si>
    <t>Сумма выгод от применения налогового щита дисконтируется по стоимости заемного капитала</t>
  </si>
  <si>
    <t>PV_𝐼𝑛𝑡𝑒𝑟𝑒𝑠𝑡 𝑇𝑎𝑥 𝑆ℎ𝑖𝑒𝑙𝑑</t>
  </si>
  <si>
    <t>PV_𝐼𝑛𝑡𝑒𝑟𝑒𝑠𝑡 𝑇𝑎𝑥 𝑆ℎ𝑖𝑒𝑙𝑑 СУММАРНЫЙ</t>
  </si>
  <si>
    <t>Вычислить эффективность проекта, используя техники NPV и APV, используя следующие параметры. Стоимость приобретаемого оборудования: 5,5 млн. долл., остаточная стоимость: 500 тыс. долл. Амортизация - линейная в течение 5 лет. Необходимый рабочий капитал проекта - 500 тыс. долл. Проект финансируется с помощью кредита в сумме 3 млн. долл. под 12,5 % годовых сроком на 5 лет. Требуемая доходность по собственному капиталу - 18%, безрисковая доходность - 4%, ставка налога на прибыль - 34%. Денежный поток до налогообложения ежегодно в течение 5 лет - 1,55 млн. 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</si>
</sst>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10" fontId="0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7D506DD3-5512-4CDA-A13A-750F5DCDAECD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308D6C8F-7021-4AA8-8687-7F2554957ECF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4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705CB28E-D104-406A-98EF-7BCC5C7C868D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5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0056A330-476B-4FDE-B301-E1CA0706CBEC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D375C0E6-AFF1-407A-B895-231FD9C175A4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8306363E-52E7-43C3-9E41-F752A917A55E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4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5CA8EA6F-20B7-4131-8F9A-5E96B387ACF8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5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A790A1F0-9AE2-47E4-9C7E-7603C3F77E87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41C13-6C54-44E5-8192-24EF014EBD08}">
  <dimension ref="A1:O18"/>
  <sheetViews>
    <sheetView topLeftCell="A10" workbookViewId="0">
      <selection activeCell="B17" sqref="B17"/>
    </sheetView>
  </sheetViews>
  <sheetFormatPr defaultColWidth="9.109375" defaultRowHeight="14.4" x14ac:dyDescent="0.3"/>
  <cols>
    <col min="1" max="1" width="42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2" t="s">
        <v>1</v>
      </c>
    </row>
    <row r="2" spans="1:15" ht="46.5" customHeight="1" thickBot="1" x14ac:dyDescent="0.35">
      <c r="A2" s="3" t="s">
        <v>3</v>
      </c>
      <c r="B2" s="19"/>
      <c r="C2" s="20"/>
      <c r="D2" s="20"/>
      <c r="E2" s="20"/>
      <c r="F2" s="21"/>
    </row>
    <row r="3" spans="1:15" ht="72.599999999999994" customHeight="1" thickBot="1" x14ac:dyDescent="0.35">
      <c r="A3" s="22" t="s">
        <v>47</v>
      </c>
      <c r="B3" s="23"/>
      <c r="C3" s="23"/>
      <c r="D3" s="23"/>
      <c r="E3" s="23"/>
      <c r="F3" s="24"/>
      <c r="I3" s="4"/>
      <c r="J3" s="4"/>
      <c r="K3" s="4"/>
      <c r="L3" s="4"/>
      <c r="M3" s="4"/>
      <c r="N3" s="4"/>
      <c r="O3" s="4"/>
    </row>
    <row r="5" spans="1:15" x14ac:dyDescent="0.3">
      <c r="A5" s="1" t="s">
        <v>4</v>
      </c>
      <c r="B5" s="12">
        <v>5500000</v>
      </c>
    </row>
    <row r="6" spans="1:15" ht="28.8" x14ac:dyDescent="0.3">
      <c r="A6" s="6" t="s">
        <v>5</v>
      </c>
      <c r="B6" s="1">
        <v>5</v>
      </c>
    </row>
    <row r="7" spans="1:15" x14ac:dyDescent="0.3">
      <c r="A7" s="6" t="s">
        <v>6</v>
      </c>
      <c r="B7" s="12">
        <v>500000</v>
      </c>
    </row>
    <row r="8" spans="1:15" ht="28.8" x14ac:dyDescent="0.3">
      <c r="A8" s="6" t="s">
        <v>7</v>
      </c>
      <c r="B8" s="12">
        <v>1550000</v>
      </c>
    </row>
    <row r="9" spans="1:15" ht="28.8" x14ac:dyDescent="0.3">
      <c r="A9" s="6" t="s">
        <v>8</v>
      </c>
      <c r="B9" s="12">
        <v>3000000</v>
      </c>
    </row>
    <row r="10" spans="1:15" x14ac:dyDescent="0.3">
      <c r="A10" s="1" t="s">
        <v>9</v>
      </c>
      <c r="B10" s="13">
        <v>0.125</v>
      </c>
    </row>
    <row r="11" spans="1:15" ht="28.8" x14ac:dyDescent="0.3">
      <c r="A11" s="6" t="s">
        <v>10</v>
      </c>
      <c r="B11" s="12">
        <v>500000</v>
      </c>
    </row>
    <row r="12" spans="1:15" x14ac:dyDescent="0.3">
      <c r="A12" s="6" t="s">
        <v>14</v>
      </c>
      <c r="B12" s="12">
        <v>5</v>
      </c>
    </row>
    <row r="13" spans="1:15" x14ac:dyDescent="0.3">
      <c r="A13" s="6" t="s">
        <v>12</v>
      </c>
      <c r="B13" s="5">
        <v>0.04</v>
      </c>
    </row>
    <row r="14" spans="1:15" ht="28.8" x14ac:dyDescent="0.3">
      <c r="A14" s="6" t="s">
        <v>13</v>
      </c>
      <c r="B14" s="5">
        <v>0.18</v>
      </c>
      <c r="G14" s="11"/>
    </row>
    <row r="15" spans="1:15" x14ac:dyDescent="0.3">
      <c r="A15" s="1" t="s">
        <v>11</v>
      </c>
      <c r="B15" s="5">
        <v>0.34</v>
      </c>
    </row>
    <row r="17" spans="1:2" ht="18" x14ac:dyDescent="0.3">
      <c r="A17" s="7" t="s">
        <v>3</v>
      </c>
      <c r="B17" s="8" t="s">
        <v>0</v>
      </c>
    </row>
    <row r="18" spans="1:2" ht="18" x14ac:dyDescent="0.3">
      <c r="A18" s="7" t="s">
        <v>15</v>
      </c>
      <c r="B18" s="8" t="s">
        <v>0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E40E-A7F4-4FA1-A793-FA8A4AE97288}">
  <dimension ref="A1:O63"/>
  <sheetViews>
    <sheetView tabSelected="1" topLeftCell="A53" zoomScale="130" zoomScaleNormal="130" workbookViewId="0">
      <selection activeCell="C58" sqref="C58"/>
    </sheetView>
  </sheetViews>
  <sheetFormatPr defaultColWidth="9.109375" defaultRowHeight="14.4" x14ac:dyDescent="0.3"/>
  <cols>
    <col min="1" max="1" width="42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2" t="s">
        <v>1</v>
      </c>
    </row>
    <row r="2" spans="1:15" ht="46.5" customHeight="1" thickBot="1" x14ac:dyDescent="0.35">
      <c r="A2" s="3" t="s">
        <v>3</v>
      </c>
      <c r="B2" s="19"/>
      <c r="C2" s="20"/>
      <c r="D2" s="20"/>
      <c r="E2" s="20"/>
      <c r="F2" s="21"/>
    </row>
    <row r="3" spans="1:15" ht="72.599999999999994" customHeight="1" thickBot="1" x14ac:dyDescent="0.35">
      <c r="A3" s="22" t="s">
        <v>47</v>
      </c>
      <c r="B3" s="23"/>
      <c r="C3" s="23"/>
      <c r="D3" s="23"/>
      <c r="E3" s="23"/>
      <c r="F3" s="24"/>
      <c r="I3" s="4"/>
      <c r="J3" s="4"/>
      <c r="K3" s="4"/>
      <c r="L3" s="4"/>
      <c r="M3" s="4"/>
      <c r="N3" s="4"/>
      <c r="O3" s="4"/>
    </row>
    <row r="5" spans="1:15" x14ac:dyDescent="0.3">
      <c r="A5" s="1" t="s">
        <v>4</v>
      </c>
      <c r="B5" s="12">
        <v>5500000</v>
      </c>
    </row>
    <row r="6" spans="1:15" ht="28.8" x14ac:dyDescent="0.3">
      <c r="A6" s="6" t="s">
        <v>5</v>
      </c>
      <c r="B6" s="1">
        <v>5</v>
      </c>
    </row>
    <row r="7" spans="1:15" x14ac:dyDescent="0.3">
      <c r="A7" s="6" t="s">
        <v>6</v>
      </c>
      <c r="B7" s="12">
        <v>500000</v>
      </c>
    </row>
    <row r="8" spans="1:15" ht="28.8" x14ac:dyDescent="0.3">
      <c r="A8" s="6" t="s">
        <v>7</v>
      </c>
      <c r="B8" s="12">
        <v>1550000</v>
      </c>
    </row>
    <row r="9" spans="1:15" ht="28.8" x14ac:dyDescent="0.3">
      <c r="A9" s="6" t="s">
        <v>8</v>
      </c>
      <c r="B9" s="12">
        <v>3000000</v>
      </c>
    </row>
    <row r="10" spans="1:15" x14ac:dyDescent="0.3">
      <c r="A10" s="1" t="s">
        <v>9</v>
      </c>
      <c r="B10" s="13">
        <v>0.125</v>
      </c>
    </row>
    <row r="11" spans="1:15" ht="28.8" x14ac:dyDescent="0.3">
      <c r="A11" s="6" t="s">
        <v>10</v>
      </c>
      <c r="B11" s="12">
        <v>500000</v>
      </c>
    </row>
    <row r="12" spans="1:15" x14ac:dyDescent="0.3">
      <c r="A12" s="6" t="s">
        <v>14</v>
      </c>
      <c r="B12" s="12">
        <v>5</v>
      </c>
    </row>
    <row r="13" spans="1:15" x14ac:dyDescent="0.3">
      <c r="A13" s="6" t="s">
        <v>12</v>
      </c>
      <c r="B13" s="5">
        <v>0.04</v>
      </c>
    </row>
    <row r="14" spans="1:15" ht="28.8" x14ac:dyDescent="0.3">
      <c r="A14" s="6" t="s">
        <v>13</v>
      </c>
      <c r="B14" s="5">
        <v>0.18</v>
      </c>
      <c r="G14" s="11"/>
    </row>
    <row r="15" spans="1:15" x14ac:dyDescent="0.3">
      <c r="A15" s="1" t="s">
        <v>11</v>
      </c>
      <c r="B15" s="5">
        <v>0.34</v>
      </c>
    </row>
    <row r="17" spans="1:7" ht="18" x14ac:dyDescent="0.3">
      <c r="A17" s="7" t="s">
        <v>3</v>
      </c>
      <c r="B17" s="8" t="s">
        <v>0</v>
      </c>
    </row>
    <row r="18" spans="1:7" ht="18" x14ac:dyDescent="0.3">
      <c r="A18" s="7" t="s">
        <v>15</v>
      </c>
      <c r="B18" s="8" t="s">
        <v>0</v>
      </c>
    </row>
    <row r="20" spans="1:7" ht="21" x14ac:dyDescent="0.3">
      <c r="A20" s="10" t="s">
        <v>15</v>
      </c>
    </row>
    <row r="21" spans="1:7" x14ac:dyDescent="0.3">
      <c r="A21" s="1" t="s">
        <v>16</v>
      </c>
      <c r="B21" s="14">
        <v>0</v>
      </c>
      <c r="C21" s="14">
        <v>1</v>
      </c>
      <c r="D21" s="14">
        <v>2</v>
      </c>
      <c r="E21" s="14">
        <v>3</v>
      </c>
      <c r="F21" s="14">
        <v>4</v>
      </c>
      <c r="G21" s="14">
        <v>5</v>
      </c>
    </row>
    <row r="22" spans="1:7" x14ac:dyDescent="0.3">
      <c r="A22" s="1" t="s">
        <v>19</v>
      </c>
      <c r="B22" s="12">
        <f>-B5-B11</f>
        <v>-6000000</v>
      </c>
      <c r="C22" s="12">
        <f>$B$8</f>
        <v>1550000</v>
      </c>
      <c r="D22" s="12">
        <f t="shared" ref="D22:G22" si="0">$B$8</f>
        <v>1550000</v>
      </c>
      <c r="E22" s="12">
        <f t="shared" si="0"/>
        <v>1550000</v>
      </c>
      <c r="F22" s="12">
        <f t="shared" si="0"/>
        <v>1550000</v>
      </c>
      <c r="G22" s="12">
        <f t="shared" si="0"/>
        <v>1550000</v>
      </c>
    </row>
    <row r="23" spans="1:7" x14ac:dyDescent="0.3">
      <c r="A23" s="1" t="s">
        <v>17</v>
      </c>
      <c r="C23" s="12">
        <f>-($B$5-$B$7)/$B$6</f>
        <v>-1000000</v>
      </c>
      <c r="D23" s="12">
        <f t="shared" ref="D23:G23" si="1">-($B$5-$B$7)/$B$6</f>
        <v>-1000000</v>
      </c>
      <c r="E23" s="12">
        <f t="shared" si="1"/>
        <v>-1000000</v>
      </c>
      <c r="F23" s="12">
        <f t="shared" si="1"/>
        <v>-1000000</v>
      </c>
      <c r="G23" s="12">
        <f t="shared" si="1"/>
        <v>-1000000</v>
      </c>
    </row>
    <row r="24" spans="1:7" x14ac:dyDescent="0.3">
      <c r="A24" s="1" t="s">
        <v>20</v>
      </c>
      <c r="C24" s="12">
        <f>-$B$9*$B$10</f>
        <v>-375000</v>
      </c>
      <c r="D24" s="12">
        <f t="shared" ref="D24:G24" si="2">-$B$9*$B$10</f>
        <v>-375000</v>
      </c>
      <c r="E24" s="12">
        <f t="shared" si="2"/>
        <v>-375000</v>
      </c>
      <c r="F24" s="12">
        <f t="shared" si="2"/>
        <v>-375000</v>
      </c>
      <c r="G24" s="12">
        <f t="shared" si="2"/>
        <v>-375000</v>
      </c>
    </row>
    <row r="25" spans="1:7" x14ac:dyDescent="0.3">
      <c r="A25" s="1" t="s">
        <v>18</v>
      </c>
      <c r="C25" s="12">
        <f>-(C22+C23+C24)*$B$15</f>
        <v>-59500.000000000007</v>
      </c>
      <c r="D25" s="12">
        <f t="shared" ref="D25:G25" si="3">-(D22+D23+D24)*$B$15</f>
        <v>-59500.000000000007</v>
      </c>
      <c r="E25" s="12">
        <f t="shared" si="3"/>
        <v>-59500.000000000007</v>
      </c>
      <c r="F25" s="12">
        <f t="shared" si="3"/>
        <v>-59500.000000000007</v>
      </c>
      <c r="G25" s="12">
        <f t="shared" si="3"/>
        <v>-59500.000000000007</v>
      </c>
    </row>
    <row r="26" spans="1:7" x14ac:dyDescent="0.3">
      <c r="A26" s="1" t="s">
        <v>21</v>
      </c>
      <c r="B26" s="12">
        <f>B22+B24+B25</f>
        <v>-6000000</v>
      </c>
      <c r="C26" s="12">
        <f t="shared" ref="C26:G26" si="4">C22+C24+C25</f>
        <v>1115500</v>
      </c>
      <c r="D26" s="12">
        <f t="shared" si="4"/>
        <v>1115500</v>
      </c>
      <c r="E26" s="12">
        <f t="shared" si="4"/>
        <v>1115500</v>
      </c>
      <c r="F26" s="12">
        <f t="shared" si="4"/>
        <v>1115500</v>
      </c>
      <c r="G26" s="12">
        <f t="shared" si="4"/>
        <v>1115500</v>
      </c>
    </row>
    <row r="27" spans="1:7" x14ac:dyDescent="0.3">
      <c r="A27" s="1" t="s">
        <v>22</v>
      </c>
      <c r="B27" s="12">
        <f>B5-B9+B11</f>
        <v>3000000</v>
      </c>
    </row>
    <row r="28" spans="1:7" x14ac:dyDescent="0.3">
      <c r="A28" s="1" t="s">
        <v>23</v>
      </c>
      <c r="B28" s="12">
        <f>B9</f>
        <v>3000000</v>
      </c>
    </row>
    <row r="29" spans="1:7" x14ac:dyDescent="0.3">
      <c r="A29" s="1" t="s">
        <v>2</v>
      </c>
      <c r="B29" s="9">
        <f>(B27/(B27+B28))*B14+(B28/(B27+B28))*B10*(1-B15)</f>
        <v>0.13124999999999998</v>
      </c>
    </row>
    <row r="30" spans="1:7" x14ac:dyDescent="0.3">
      <c r="A30" s="1" t="s">
        <v>24</v>
      </c>
      <c r="B30" s="15">
        <f>(1+$B$29)^(-B21)</f>
        <v>1</v>
      </c>
      <c r="C30" s="15">
        <f t="shared" ref="C30:G30" si="5">(1+$B$29)^(-C21)</f>
        <v>0.88397790055248615</v>
      </c>
      <c r="D30" s="15">
        <f t="shared" si="5"/>
        <v>0.78141692866518098</v>
      </c>
      <c r="E30" s="15">
        <f t="shared" si="5"/>
        <v>0.69075529605761854</v>
      </c>
      <c r="F30" s="15">
        <f t="shared" si="5"/>
        <v>0.61061241640452457</v>
      </c>
      <c r="G30" s="15">
        <f t="shared" si="5"/>
        <v>0.53976788190455216</v>
      </c>
    </row>
    <row r="31" spans="1:7" ht="15" thickBot="1" x14ac:dyDescent="0.35">
      <c r="A31" s="1" t="s">
        <v>25</v>
      </c>
      <c r="B31" s="12">
        <f>B22*B30</f>
        <v>-6000000</v>
      </c>
      <c r="C31" s="12">
        <f t="shared" ref="C31:G31" si="6">C22*C30</f>
        <v>1370165.7458563535</v>
      </c>
      <c r="D31" s="12">
        <f t="shared" si="6"/>
        <v>1211196.2394310306</v>
      </c>
      <c r="E31" s="12">
        <f t="shared" si="6"/>
        <v>1070670.7088893089</v>
      </c>
      <c r="F31" s="12">
        <f t="shared" si="6"/>
        <v>946449.24542701314</v>
      </c>
      <c r="G31" s="12">
        <f t="shared" si="6"/>
        <v>836640.21695205581</v>
      </c>
    </row>
    <row r="32" spans="1:7" ht="21.6" thickBot="1" x14ac:dyDescent="0.35">
      <c r="A32" s="10" t="s">
        <v>15</v>
      </c>
      <c r="B32" s="17">
        <f>SUM(B31:G31)</f>
        <v>-564877.8434442376</v>
      </c>
    </row>
    <row r="34" spans="1:7" ht="21" x14ac:dyDescent="0.3">
      <c r="A34" s="10" t="s">
        <v>3</v>
      </c>
    </row>
    <row r="35" spans="1:7" x14ac:dyDescent="0.3">
      <c r="A35" s="1" t="s">
        <v>16</v>
      </c>
      <c r="B35" s="14">
        <v>0</v>
      </c>
      <c r="C35" s="14">
        <v>1</v>
      </c>
      <c r="D35" s="14">
        <v>2</v>
      </c>
      <c r="E35" s="14">
        <v>3</v>
      </c>
      <c r="F35" s="14">
        <v>4</v>
      </c>
      <c r="G35" s="14">
        <v>5</v>
      </c>
    </row>
    <row r="36" spans="1:7" ht="15.6" x14ac:dyDescent="0.3">
      <c r="A36" s="16" t="s">
        <v>26</v>
      </c>
      <c r="B36" s="12">
        <f>-B5</f>
        <v>-5500000</v>
      </c>
    </row>
    <row r="37" spans="1:7" ht="28.8" x14ac:dyDescent="0.3">
      <c r="A37" s="6" t="s">
        <v>27</v>
      </c>
      <c r="B37" s="12">
        <f>B11</f>
        <v>500000</v>
      </c>
    </row>
    <row r="38" spans="1:7" ht="43.2" x14ac:dyDescent="0.3">
      <c r="A38" s="25" t="s">
        <v>30</v>
      </c>
      <c r="B38" s="13">
        <f>B10</f>
        <v>0.125</v>
      </c>
    </row>
    <row r="39" spans="1:7" x14ac:dyDescent="0.3">
      <c r="A39" s="1" t="str">
        <f>A7</f>
        <v>Остаточная стоимость оборудования, долл</v>
      </c>
      <c r="B39" s="12">
        <f>B7</f>
        <v>500000</v>
      </c>
    </row>
    <row r="40" spans="1:7" ht="57.6" x14ac:dyDescent="0.3">
      <c r="A40" s="25" t="s">
        <v>29</v>
      </c>
      <c r="B40" s="5">
        <f>B14</f>
        <v>0.18</v>
      </c>
    </row>
    <row r="41" spans="1:7" ht="57.6" x14ac:dyDescent="0.3">
      <c r="A41" s="25" t="s">
        <v>28</v>
      </c>
      <c r="B41" s="5">
        <f>B15</f>
        <v>0.34</v>
      </c>
    </row>
    <row r="42" spans="1:7" x14ac:dyDescent="0.3">
      <c r="A42" s="1" t="s">
        <v>32</v>
      </c>
      <c r="B42" s="12">
        <f>B36</f>
        <v>-5500000</v>
      </c>
    </row>
    <row r="43" spans="1:7" x14ac:dyDescent="0.3">
      <c r="A43" s="1" t="s">
        <v>33</v>
      </c>
      <c r="G43" s="12">
        <f>B37/(1+B38)^$G$35</f>
        <v>277464.4786533218</v>
      </c>
    </row>
    <row r="44" spans="1:7" x14ac:dyDescent="0.3">
      <c r="A44" s="1" t="s">
        <v>34</v>
      </c>
      <c r="G44" s="12">
        <f>(B39*(1-B41))/(1+B40)^$G$35</f>
        <v>144246.04135605134</v>
      </c>
    </row>
    <row r="45" spans="1:7" ht="15.6" x14ac:dyDescent="0.3">
      <c r="A45" s="16" t="s">
        <v>31</v>
      </c>
      <c r="B45" s="18">
        <f>B42+G43+G44</f>
        <v>-5078289.4799906267</v>
      </c>
    </row>
    <row r="46" spans="1:7" ht="15.6" x14ac:dyDescent="0.3">
      <c r="A46" s="16"/>
      <c r="G46" s="12"/>
    </row>
    <row r="47" spans="1:7" ht="15.6" x14ac:dyDescent="0.3">
      <c r="A47" s="16" t="s">
        <v>19</v>
      </c>
      <c r="C47" s="12">
        <f>C22</f>
        <v>1550000</v>
      </c>
      <c r="D47" s="12">
        <f t="shared" ref="D47:G47" si="7">D22</f>
        <v>1550000</v>
      </c>
      <c r="E47" s="12">
        <f t="shared" si="7"/>
        <v>1550000</v>
      </c>
      <c r="F47" s="12">
        <f t="shared" si="7"/>
        <v>1550000</v>
      </c>
      <c r="G47" s="12">
        <f t="shared" si="7"/>
        <v>1550000</v>
      </c>
    </row>
    <row r="48" spans="1:7" ht="43.2" x14ac:dyDescent="0.3">
      <c r="A48" s="26" t="s">
        <v>35</v>
      </c>
      <c r="B48" s="5">
        <f>B40</f>
        <v>0.18</v>
      </c>
    </row>
    <row r="49" spans="1:7" x14ac:dyDescent="0.3">
      <c r="A49" s="6" t="s">
        <v>37</v>
      </c>
      <c r="B49" s="5"/>
      <c r="C49" s="12">
        <f>C47*(1-$B$15)</f>
        <v>1022999.9999999999</v>
      </c>
      <c r="D49" s="12">
        <f t="shared" ref="D49:G49" si="8">D47*(1-$B$15)</f>
        <v>1022999.9999999999</v>
      </c>
      <c r="E49" s="12">
        <f t="shared" si="8"/>
        <v>1022999.9999999999</v>
      </c>
      <c r="F49" s="12">
        <f t="shared" si="8"/>
        <v>1022999.9999999999</v>
      </c>
      <c r="G49" s="12">
        <f t="shared" si="8"/>
        <v>1022999.9999999999</v>
      </c>
    </row>
    <row r="50" spans="1:7" x14ac:dyDescent="0.3">
      <c r="A50" s="11" t="s">
        <v>36</v>
      </c>
      <c r="C50" s="12">
        <f>((1+$B$48)^(-C35))*C49</f>
        <v>866949.15254237282</v>
      </c>
      <c r="D50" s="12">
        <f t="shared" ref="D50:G50" si="9">((1+$B$48)^(-D35))*D49</f>
        <v>734702.6716460787</v>
      </c>
      <c r="E50" s="12">
        <f t="shared" si="9"/>
        <v>622629.38275091408</v>
      </c>
      <c r="F50" s="12">
        <f t="shared" si="9"/>
        <v>527652.01928043575</v>
      </c>
      <c r="G50" s="12">
        <f t="shared" si="9"/>
        <v>447162.72820375924</v>
      </c>
    </row>
    <row r="51" spans="1:7" x14ac:dyDescent="0.3">
      <c r="A51" s="11" t="s">
        <v>38</v>
      </c>
      <c r="B51" s="18">
        <f>SUM(C50:G50)</f>
        <v>3199095.9544235603</v>
      </c>
    </row>
    <row r="53" spans="1:7" ht="15.6" x14ac:dyDescent="0.3">
      <c r="A53" s="16" t="s">
        <v>40</v>
      </c>
      <c r="C53" s="12">
        <f>(($B$5-$B$7)/$B$6)*$B$15</f>
        <v>340000</v>
      </c>
      <c r="D53" s="12">
        <f t="shared" ref="D53:G53" si="10">(($B$5-$B$7)/$B$6)*$B$15</f>
        <v>340000</v>
      </c>
      <c r="E53" s="12">
        <f t="shared" si="10"/>
        <v>340000</v>
      </c>
      <c r="F53" s="12">
        <f t="shared" si="10"/>
        <v>340000</v>
      </c>
      <c r="G53" s="12">
        <f t="shared" si="10"/>
        <v>340000</v>
      </c>
    </row>
    <row r="54" spans="1:7" ht="43.2" x14ac:dyDescent="0.3">
      <c r="A54" s="26" t="s">
        <v>41</v>
      </c>
      <c r="B54" s="5">
        <f>B13</f>
        <v>0.04</v>
      </c>
    </row>
    <row r="55" spans="1:7" x14ac:dyDescent="0.3">
      <c r="A55" s="11" t="s">
        <v>42</v>
      </c>
      <c r="C55" s="12">
        <f>((1+$B$54)^(-C35))*C53</f>
        <v>326923.07692307688</v>
      </c>
      <c r="D55" s="12">
        <f t="shared" ref="D55:G55" si="11">((1+$B$54)^(-D35))*D53</f>
        <v>314349.11242603546</v>
      </c>
      <c r="E55" s="12">
        <f t="shared" si="11"/>
        <v>302258.76194811106</v>
      </c>
      <c r="F55" s="12">
        <f t="shared" si="11"/>
        <v>290633.42495010677</v>
      </c>
      <c r="G55" s="12">
        <f t="shared" si="11"/>
        <v>279455.21629817953</v>
      </c>
    </row>
    <row r="56" spans="1:7" x14ac:dyDescent="0.3">
      <c r="A56" s="11" t="s">
        <v>43</v>
      </c>
      <c r="B56" s="18">
        <f>SUM(C55:G55)</f>
        <v>1513619.5925455096</v>
      </c>
    </row>
    <row r="58" spans="1:7" ht="15.6" x14ac:dyDescent="0.3">
      <c r="A58" s="16" t="s">
        <v>39</v>
      </c>
      <c r="C58" s="12">
        <f>$B$10*$B$9*$B$15</f>
        <v>127500.00000000001</v>
      </c>
      <c r="D58" s="12">
        <f t="shared" ref="D58:G58" si="12">$B$10*$B$9*$B$15</f>
        <v>127500.00000000001</v>
      </c>
      <c r="E58" s="12">
        <f t="shared" si="12"/>
        <v>127500.00000000001</v>
      </c>
      <c r="F58" s="12">
        <f t="shared" si="12"/>
        <v>127500.00000000001</v>
      </c>
      <c r="G58" s="12">
        <f t="shared" si="12"/>
        <v>127500.00000000001</v>
      </c>
    </row>
    <row r="59" spans="1:7" ht="43.2" x14ac:dyDescent="0.3">
      <c r="A59" s="26" t="s">
        <v>44</v>
      </c>
      <c r="B59" s="13">
        <f>B38</f>
        <v>0.125</v>
      </c>
    </row>
    <row r="60" spans="1:7" x14ac:dyDescent="0.3">
      <c r="A60" s="11" t="s">
        <v>45</v>
      </c>
      <c r="C60" s="12">
        <f>((1+$B$59)^(-C35))*C58</f>
        <v>113333.33333333334</v>
      </c>
      <c r="D60" s="12">
        <f t="shared" ref="D60:G60" si="13">((1+$B$59)^(-D35))*D58</f>
        <v>100740.74074074074</v>
      </c>
      <c r="E60" s="12">
        <f t="shared" si="13"/>
        <v>89547.325102880655</v>
      </c>
      <c r="F60" s="12">
        <f t="shared" si="13"/>
        <v>79597.622313671702</v>
      </c>
      <c r="G60" s="12">
        <f t="shared" si="13"/>
        <v>70753.442056597065</v>
      </c>
    </row>
    <row r="61" spans="1:7" x14ac:dyDescent="0.3">
      <c r="A61" s="11" t="s">
        <v>46</v>
      </c>
      <c r="B61" s="18">
        <f>SUM(C60:G60)</f>
        <v>453972.46354722348</v>
      </c>
    </row>
    <row r="62" spans="1:7" ht="15" thickBot="1" x14ac:dyDescent="0.35"/>
    <row r="63" spans="1:7" ht="21.6" thickBot="1" x14ac:dyDescent="0.35">
      <c r="A63" s="10" t="s">
        <v>3</v>
      </c>
      <c r="B63" s="17">
        <f>B45+B51+B56+B61</f>
        <v>88398.530525666662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2020-01-26T09:49:45Z</dcterms:modified>
</cp:coreProperties>
</file>