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y\Desktop\Investment Project Management\Cases\Web-site\"/>
    </mc:Choice>
  </mc:AlternateContent>
  <bookViews>
    <workbookView xWindow="0" yWindow="45" windowWidth="22980" windowHeight="9555" activeTab="1"/>
  </bookViews>
  <sheets>
    <sheet name="Situation" sheetId="8" r:id="rId1"/>
    <sheet name="Margin" sheetId="6" r:id="rId2"/>
  </sheets>
  <calcPr calcId="152511"/>
</workbook>
</file>

<file path=xl/calcChain.xml><?xml version="1.0" encoding="utf-8"?>
<calcChain xmlns="http://schemas.openxmlformats.org/spreadsheetml/2006/main">
  <c r="B26" i="6" l="1"/>
  <c r="D27" i="6"/>
  <c r="E27" i="6"/>
  <c r="F27" i="6"/>
  <c r="G27" i="6"/>
  <c r="C27" i="6"/>
  <c r="B28" i="6"/>
  <c r="C28" i="6"/>
  <c r="C23" i="6"/>
  <c r="C22" i="6"/>
  <c r="B29" i="6"/>
  <c r="C6" i="6"/>
  <c r="C7" i="6"/>
  <c r="G11" i="6"/>
  <c r="B13" i="6"/>
  <c r="B10" i="6"/>
  <c r="B12" i="6"/>
  <c r="C12" i="6"/>
  <c r="D12" i="6"/>
  <c r="E12" i="6"/>
  <c r="F12" i="6"/>
  <c r="G12" i="6"/>
  <c r="D11" i="6"/>
  <c r="E11" i="6"/>
  <c r="F11" i="6"/>
  <c r="C11" i="6"/>
  <c r="B24" i="6"/>
  <c r="D28" i="6"/>
  <c r="B8" i="6"/>
  <c r="F14" i="6"/>
  <c r="F30" i="6"/>
  <c r="F31" i="6"/>
  <c r="D30" i="6"/>
  <c r="G30" i="6"/>
  <c r="E30" i="6"/>
  <c r="C30" i="6"/>
  <c r="G31" i="6"/>
  <c r="C31" i="6"/>
  <c r="E28" i="6"/>
  <c r="F15" i="6"/>
  <c r="C14" i="6"/>
  <c r="E14" i="6"/>
  <c r="D14" i="6"/>
  <c r="G14" i="6"/>
  <c r="E31" i="6"/>
  <c r="D31" i="6"/>
  <c r="C33" i="6"/>
  <c r="C34" i="6"/>
  <c r="F28" i="6"/>
  <c r="G15" i="6"/>
  <c r="G17" i="6"/>
  <c r="D15" i="6"/>
  <c r="E15" i="6"/>
  <c r="F17" i="6"/>
  <c r="C15" i="6"/>
  <c r="C17" i="6"/>
  <c r="C18" i="6"/>
  <c r="D16" i="6"/>
  <c r="E17" i="6"/>
  <c r="E33" i="6"/>
  <c r="G33" i="6"/>
  <c r="D32" i="6"/>
  <c r="C35" i="6"/>
  <c r="F33" i="6"/>
  <c r="D33" i="6"/>
  <c r="G28" i="6"/>
  <c r="D17" i="6"/>
  <c r="D18" i="6"/>
  <c r="D19" i="6"/>
  <c r="C19" i="6"/>
  <c r="D34" i="6"/>
  <c r="E32" i="6"/>
  <c r="E34" i="6"/>
  <c r="E16" i="6"/>
  <c r="E18" i="6"/>
  <c r="F16" i="6"/>
  <c r="F18" i="6"/>
  <c r="F19" i="6"/>
  <c r="D35" i="6"/>
  <c r="G16" i="6"/>
  <c r="F32" i="6"/>
  <c r="F34" i="6"/>
  <c r="E35" i="6"/>
  <c r="E19" i="6"/>
  <c r="G18" i="6"/>
  <c r="G32" i="6"/>
  <c r="G34" i="6"/>
  <c r="G35" i="6"/>
  <c r="F35" i="6"/>
  <c r="G19" i="6"/>
</calcChain>
</file>

<file path=xl/sharedStrings.xml><?xml version="1.0" encoding="utf-8"?>
<sst xmlns="http://schemas.openxmlformats.org/spreadsheetml/2006/main" count="153" uniqueCount="99">
  <si>
    <t>?</t>
  </si>
  <si>
    <t xml:space="preserve"> 01/10/2013</t>
  </si>
  <si>
    <t xml:space="preserve"> 01/03/2013</t>
  </si>
  <si>
    <t>Please, fill the cells with "?" by numbers. What was the actual net profit of the project (assuming all costs) at 3 scenarios: with no hedge; hedge by futures; hedge by option? Has the Company performed the target profitability in each scenario?</t>
  </si>
  <si>
    <t>Question</t>
  </si>
  <si>
    <t>Situation</t>
  </si>
  <si>
    <t>The Deal</t>
  </si>
  <si>
    <t>Purchase (Light Sweet Crude Oil) in Vietnam for further export to France, mt</t>
  </si>
  <si>
    <t>Calculation: 1 barrel = metric tons</t>
  </si>
  <si>
    <t>Purchase, brl</t>
  </si>
  <si>
    <t>1 barrel spot price LSCO/WTI on NYMEX, USD/brl, 01/03/2013</t>
  </si>
  <si>
    <t>Contract signing, on</t>
  </si>
  <si>
    <t>Price fixing date = Delivery date</t>
  </si>
  <si>
    <t>Price of purchase, USD/brl</t>
  </si>
  <si>
    <t>Target selling price, not less than USD/brl</t>
  </si>
  <si>
    <t>Freight price, CIF per 100 mt per 1 Km, USD</t>
  </si>
  <si>
    <t>Transportation distance: Hon Chong (Viet Nam) - Rouen (France), Km</t>
  </si>
  <si>
    <t>Total freight amount, USD</t>
  </si>
  <si>
    <t>Total purchase amount, USD</t>
  </si>
  <si>
    <t>Port charges, each port, USD/mt</t>
  </si>
  <si>
    <t>Total amount of port charges, USD</t>
  </si>
  <si>
    <t>Cost of sales (including full cost of delivery), USD/brl</t>
  </si>
  <si>
    <t>Total cost of sales (including full cost of delivery), USD</t>
  </si>
  <si>
    <t>Target sales proceeds, USD</t>
  </si>
  <si>
    <t>Target net profit, USD</t>
  </si>
  <si>
    <t>Exchange quotes, NYMEX, WTI/LSCO, USD/brl, 1 exchange contract = 1000 brl</t>
  </si>
  <si>
    <t>On 01/03/2013 the Company purchases 100 000 metric tons of Light Sweet Crude Oil (WTI) in Vietnam for selling in France. The selling contract is conluded with following conditions: CIF Rouen/Price spot NYMEX on 01/10/2013. Price fixing is linked to exchange quote on the delivery date. The Company has 3 scenarios of price risk hedging: no hedge; futures; options. All operations are free of brokers' commissions and fees. In order to maintain margin requirements the Company raises bank facility, 6% p.a. In order to calculate demanded margins for exchange instruments, use the Table "Margin" - just fill in the number of purchased contracts.</t>
  </si>
  <si>
    <t>Bank facility interest rate related to the funds utilized for Initial &amp; Maintenance Margin payments, % p.a.</t>
  </si>
  <si>
    <t>No hedge Scenario</t>
  </si>
  <si>
    <t>Hedging by futures, % of total volume</t>
  </si>
  <si>
    <t>Hedging by options, % of total volume</t>
  </si>
  <si>
    <t>Total amount of the net profit gained with no hedge utilization, USD</t>
  </si>
  <si>
    <t>Hedging by futures (Buy or Sell???), % of total volume</t>
  </si>
  <si>
    <t>Futures Strike price at the execution date, USD/brl</t>
  </si>
  <si>
    <t>Futures contracts number</t>
  </si>
  <si>
    <t>NYMEX (initial margin) USD/1000 brl</t>
  </si>
  <si>
    <t>NYMEX (maintenance margin) USD/1000 brl</t>
  </si>
  <si>
    <t>Total initial margin to be paid, USD</t>
  </si>
  <si>
    <t>Total maintenance margin to be paid, USD at various dates:</t>
  </si>
  <si>
    <t>Transaction fees on NYMEX for LSCO/WTI futures, USD/1000 brl</t>
  </si>
  <si>
    <t>Total amount of transaction fees paid, USD</t>
  </si>
  <si>
    <t>The term of bank facility utilization for Initial margin payment, years</t>
  </si>
  <si>
    <t>The term of bank facility utilization for Maintenance margin payment, years</t>
  </si>
  <si>
    <t>Total interest paid for the funds used for Initial Margin coverage, USD</t>
  </si>
  <si>
    <t>Total interest paid for the funds used for Maintenance Margin coverage, USD</t>
  </si>
  <si>
    <t>Total interest paid, USD</t>
  </si>
  <si>
    <t>Total direct costs related to hedging, USD</t>
  </si>
  <si>
    <t>Total cost of sales (hedge expenses included), USD</t>
  </si>
  <si>
    <t>Financial result of the futures at the NYMEX spot-price on 01/10/2013, USD</t>
  </si>
  <si>
    <t>The sales proceeds of physical sale, USD</t>
  </si>
  <si>
    <t>Initial margin + Maintenance margin, deposited on the NYMEX on 01/07/2013</t>
  </si>
  <si>
    <t>Hedging using Futures</t>
  </si>
  <si>
    <t>Financial result generated with Futures hedging</t>
  </si>
  <si>
    <t>Hedging using Options</t>
  </si>
  <si>
    <t>Hedging by options (Buy/Sell PUT/CALL???), % of total volume</t>
  </si>
  <si>
    <t>Option Strike price, USD/brl</t>
  </si>
  <si>
    <t>Option premium paid, USD/brl (all NYMEX fees are included)</t>
  </si>
  <si>
    <t>Total premium paid, USD</t>
  </si>
  <si>
    <t>Break-even point of option, USD/brl</t>
  </si>
  <si>
    <t>Initial margin for Options, USD</t>
  </si>
  <si>
    <t>Maintenance margin for Options, USD</t>
  </si>
  <si>
    <t>Total interest paid on the funds used for margin payments, USD</t>
  </si>
  <si>
    <t>Transaction fee on Options, NYMEX LSCO/WTI, USD/1000 brl</t>
  </si>
  <si>
    <t>Total transaction fees on the entire volume, USD</t>
  </si>
  <si>
    <t>Total costs of hedge, USD</t>
  </si>
  <si>
    <t>Financial result generated with Options hedging</t>
  </si>
  <si>
    <t>Option exercise at the NYMEX price on 01/07/2013</t>
  </si>
  <si>
    <t>Physical volume sales proceeds on Delivery date, USD</t>
  </si>
  <si>
    <t>Total sales proceeds with Option proceeds, USD</t>
  </si>
  <si>
    <t>The net profit of the Deal using Options hedging, USD</t>
  </si>
  <si>
    <t>The net profit of the Deal using Futures hedging, USD</t>
  </si>
  <si>
    <r>
      <t xml:space="preserve">Resume    </t>
    </r>
    <r>
      <rPr>
        <b/>
        <sz val="16"/>
        <color rgb="FFFF0000"/>
        <rFont val="Calibri"/>
        <family val="2"/>
        <charset val="204"/>
        <scheme val="minor"/>
      </rPr>
      <t>???</t>
    </r>
  </si>
  <si>
    <t>This table is given for facilitation of the Margin calls calculation. You have to find out the demanded figures just filling up the number of purchsed/sold contracts to the respective cell</t>
  </si>
  <si>
    <t>Margin call calculation</t>
  </si>
  <si>
    <t>NYMEX Initial Margin USD/1 contract (1000 barrels)</t>
  </si>
  <si>
    <t>NYMEX Maintenance Margin USD/1 contract (1000 barrels)</t>
  </si>
  <si>
    <r>
      <t xml:space="preserve">The critical value of December, 2013 Fututres price, when the Company gets the </t>
    </r>
    <r>
      <rPr>
        <b/>
        <sz val="12"/>
        <color theme="1"/>
        <rFont val="Calibri"/>
        <family val="2"/>
        <charset val="204"/>
        <scheme val="minor"/>
      </rPr>
      <t xml:space="preserve">margin call, </t>
    </r>
    <r>
      <rPr>
        <sz val="11"/>
        <color theme="1"/>
        <rFont val="Calibri"/>
        <family val="2"/>
        <charset val="204"/>
        <scheme val="minor"/>
      </rPr>
      <t>USD/brl</t>
    </r>
  </si>
  <si>
    <r>
      <t>Buy Futures (long)</t>
    </r>
    <r>
      <rPr>
        <sz val="12"/>
        <color theme="1"/>
        <rFont val="Calibri"/>
        <family val="2"/>
        <charset val="204"/>
        <scheme val="minor"/>
      </rPr>
      <t xml:space="preserve"> (expiry date - 15.12.2013)</t>
    </r>
  </si>
  <si>
    <t>NYMEX Futures price (Dec., 2013) per 1 barrel of LSCO/WTI, USD/barrel, bought on 01.03.2013</t>
  </si>
  <si>
    <t>Total value of the position, USD</t>
  </si>
  <si>
    <t>Margin account, beginning of period, USD</t>
  </si>
  <si>
    <t>Minimal Margin account balance allowed by NYMEX, USD</t>
  </si>
  <si>
    <t>Margin call, USD Total amount</t>
  </si>
  <si>
    <t>Subaccount (Margin call account) for coverage of the negative gap, USD beginning of period</t>
  </si>
  <si>
    <t>Subaccount (Margin call account) for coverage of the negative gap, USD end of period</t>
  </si>
  <si>
    <t>Cash inflow/outflow on the Margin call account, USD</t>
  </si>
  <si>
    <t>Total balance of the both accounts (Margin account + Margin call account), USD</t>
  </si>
  <si>
    <r>
      <t>Sell Futures (Short)</t>
    </r>
    <r>
      <rPr>
        <sz val="12"/>
        <color theme="1"/>
        <rFont val="Calibri"/>
        <family val="2"/>
        <charset val="204"/>
        <scheme val="minor"/>
      </rPr>
      <t xml:space="preserve"> (expiry date - 15.12.2013)</t>
    </r>
  </si>
  <si>
    <t>NYMEX Futures price (Dec., 2013) per 1 barrel of LSCO/WTI, USD/barrel, sold on 01.03.2013</t>
  </si>
  <si>
    <t>The negative gap between Critical value and current NYMEX quote for respected contract, USD/brl (Fall of the price)</t>
  </si>
  <si>
    <t>The negative gap between Critical value and current NYMEX quote for respected contract, USD/brl (Increase of the price)</t>
  </si>
  <si>
    <t>Number of contracts</t>
  </si>
  <si>
    <t>March</t>
  </si>
  <si>
    <t>April</t>
  </si>
  <si>
    <t>July</t>
  </si>
  <si>
    <t>September</t>
  </si>
  <si>
    <t>December</t>
  </si>
  <si>
    <t>Credits 6</t>
  </si>
  <si>
    <t>Trading and hedge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</si>
</sst>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[$-419]mmmm;@"/>
    <numFmt numFmtId="166" formatCode="[$-FC19]dd\ mmmm\ yyyy\ \г\.;@"/>
    <numFmt numFmtId="167" formatCode="[$-809]dd\ mmmm\ yyyy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" fontId="1" fillId="0" borderId="0">
      <alignment vertical="center" wrapText="1"/>
    </xf>
  </cellStyleXfs>
  <cellXfs count="37">
    <xf numFmtId="0" fontId="0" fillId="0" borderId="0" xfId="0"/>
    <xf numFmtId="3" fontId="0" fillId="0" borderId="0" xfId="0" applyNumberFormat="1" applyAlignment="1">
      <alignment vertical="center" wrapText="1"/>
    </xf>
    <xf numFmtId="9" fontId="0" fillId="0" borderId="0" xfId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166" fontId="0" fillId="0" borderId="0" xfId="0" applyNumberFormat="1" applyFont="1" applyAlignment="1">
      <alignment horizontal="left" vertical="center"/>
    </xf>
    <xf numFmtId="3" fontId="0" fillId="2" borderId="0" xfId="0" applyNumberFormat="1" applyFill="1" applyAlignment="1">
      <alignment vertical="center" wrapText="1"/>
    </xf>
    <xf numFmtId="164" fontId="0" fillId="2" borderId="0" xfId="0" applyNumberFormat="1" applyFill="1" applyAlignment="1">
      <alignment vertical="center" wrapText="1"/>
    </xf>
    <xf numFmtId="4" fontId="0" fillId="2" borderId="0" xfId="0" applyNumberFormat="1" applyFill="1" applyAlignment="1">
      <alignment vertical="center" wrapText="1"/>
    </xf>
    <xf numFmtId="3" fontId="0" fillId="2" borderId="0" xfId="0" applyNumberFormat="1" applyFill="1" applyAlignment="1">
      <alignment horizontal="right" vertical="center" wrapText="1"/>
    </xf>
    <xf numFmtId="4" fontId="6" fillId="2" borderId="1" xfId="0" applyNumberFormat="1" applyFont="1" applyFill="1" applyBorder="1" applyAlignment="1">
      <alignment vertical="center" wrapText="1"/>
    </xf>
    <xf numFmtId="9" fontId="0" fillId="2" borderId="0" xfId="1" applyFont="1" applyFill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7" fillId="4" borderId="3" xfId="0" applyFont="1" applyFill="1" applyBorder="1"/>
    <xf numFmtId="0" fontId="10" fillId="5" borderId="1" xfId="0" applyFont="1" applyFill="1" applyBorder="1" applyAlignment="1">
      <alignment vertical="center"/>
    </xf>
  </cellXfs>
  <cellStyles count="3">
    <cellStyle name="Обычный" xfId="0" builtinId="0"/>
    <cellStyle name="Процентный" xfId="1" builtinId="5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62" workbookViewId="0">
      <selection activeCell="A86" sqref="A86"/>
    </sheetView>
  </sheetViews>
  <sheetFormatPr defaultColWidth="8.85546875" defaultRowHeight="15" x14ac:dyDescent="0.25"/>
  <cols>
    <col min="1" max="1" width="96.85546875" style="1" customWidth="1"/>
    <col min="2" max="2" width="17.7109375" style="1" customWidth="1"/>
    <col min="3" max="16384" width="8.85546875" style="1"/>
  </cols>
  <sheetData>
    <row r="1" spans="1:2" ht="18.75" x14ac:dyDescent="0.25">
      <c r="A1" s="5" t="s">
        <v>5</v>
      </c>
    </row>
    <row r="2" spans="1:2" ht="105" x14ac:dyDescent="0.25">
      <c r="A2" s="6" t="s">
        <v>26</v>
      </c>
    </row>
    <row r="4" spans="1:2" ht="18.75" x14ac:dyDescent="0.25">
      <c r="A4" s="5" t="s">
        <v>4</v>
      </c>
    </row>
    <row r="5" spans="1:2" ht="45" x14ac:dyDescent="0.25">
      <c r="A5" s="6" t="s">
        <v>3</v>
      </c>
    </row>
    <row r="7" spans="1:2" ht="18.75" x14ac:dyDescent="0.25">
      <c r="A7" s="5" t="s">
        <v>6</v>
      </c>
    </row>
    <row r="8" spans="1:2" x14ac:dyDescent="0.25">
      <c r="A8" s="1" t="s">
        <v>7</v>
      </c>
      <c r="B8" s="23">
        <v>100000</v>
      </c>
    </row>
    <row r="9" spans="1:2" x14ac:dyDescent="0.25">
      <c r="A9" s="1" t="s">
        <v>8</v>
      </c>
      <c r="B9" s="24">
        <v>0.13639999999999999</v>
      </c>
    </row>
    <row r="10" spans="1:2" x14ac:dyDescent="0.25">
      <c r="A10" s="1" t="s">
        <v>9</v>
      </c>
      <c r="B10" s="31" t="s">
        <v>0</v>
      </c>
    </row>
    <row r="11" spans="1:2" x14ac:dyDescent="0.25">
      <c r="A11" s="1" t="s">
        <v>10</v>
      </c>
      <c r="B11" s="25">
        <v>95.26</v>
      </c>
    </row>
    <row r="12" spans="1:2" x14ac:dyDescent="0.25">
      <c r="A12" s="1" t="s">
        <v>11</v>
      </c>
      <c r="B12" s="26" t="s">
        <v>2</v>
      </c>
    </row>
    <row r="13" spans="1:2" x14ac:dyDescent="0.25">
      <c r="A13" s="1" t="s">
        <v>12</v>
      </c>
      <c r="B13" s="26" t="s">
        <v>1</v>
      </c>
    </row>
    <row r="14" spans="1:2" ht="15.75" thickBot="1" x14ac:dyDescent="0.3">
      <c r="A14" s="1" t="s">
        <v>13</v>
      </c>
      <c r="B14" s="25">
        <v>75</v>
      </c>
    </row>
    <row r="15" spans="1:2" ht="15.75" thickBot="1" x14ac:dyDescent="0.3">
      <c r="A15" s="1" t="s">
        <v>14</v>
      </c>
      <c r="B15" s="27">
        <v>93</v>
      </c>
    </row>
    <row r="16" spans="1:2" x14ac:dyDescent="0.25">
      <c r="A16" s="1" t="s">
        <v>15</v>
      </c>
      <c r="B16" s="25">
        <v>0.34</v>
      </c>
    </row>
    <row r="17" spans="1:6" x14ac:dyDescent="0.25">
      <c r="A17" s="1" t="s">
        <v>16</v>
      </c>
      <c r="B17" s="23">
        <v>16221</v>
      </c>
    </row>
    <row r="18" spans="1:6" x14ac:dyDescent="0.25">
      <c r="A18" s="1" t="s">
        <v>17</v>
      </c>
      <c r="B18" s="31" t="s">
        <v>0</v>
      </c>
    </row>
    <row r="19" spans="1:6" x14ac:dyDescent="0.25">
      <c r="A19" s="1" t="s">
        <v>18</v>
      </c>
      <c r="B19" s="31" t="s">
        <v>0</v>
      </c>
    </row>
    <row r="20" spans="1:6" x14ac:dyDescent="0.25">
      <c r="A20" s="1" t="s">
        <v>19</v>
      </c>
      <c r="B20" s="25">
        <v>1.1000000000000001</v>
      </c>
      <c r="F20" s="2"/>
    </row>
    <row r="21" spans="1:6" x14ac:dyDescent="0.25">
      <c r="A21" s="1" t="s">
        <v>20</v>
      </c>
      <c r="B21" s="31" t="s">
        <v>0</v>
      </c>
      <c r="F21" s="3"/>
    </row>
    <row r="22" spans="1:6" x14ac:dyDescent="0.25">
      <c r="A22" s="1" t="s">
        <v>21</v>
      </c>
      <c r="B22" s="31" t="s">
        <v>0</v>
      </c>
    </row>
    <row r="23" spans="1:6" x14ac:dyDescent="0.25">
      <c r="A23" s="1" t="s">
        <v>22</v>
      </c>
      <c r="B23" s="31" t="s">
        <v>0</v>
      </c>
    </row>
    <row r="24" spans="1:6" ht="15.75" thickBot="1" x14ac:dyDescent="0.3">
      <c r="A24" s="1" t="s">
        <v>23</v>
      </c>
      <c r="B24" s="31" t="s">
        <v>0</v>
      </c>
      <c r="F24" s="4"/>
    </row>
    <row r="25" spans="1:6" ht="19.5" thickBot="1" x14ac:dyDescent="0.3">
      <c r="A25" s="18" t="s">
        <v>24</v>
      </c>
      <c r="B25" s="30" t="s">
        <v>0</v>
      </c>
    </row>
    <row r="27" spans="1:6" ht="18.75" x14ac:dyDescent="0.25">
      <c r="A27" s="5" t="s">
        <v>25</v>
      </c>
    </row>
    <row r="28" spans="1:6" x14ac:dyDescent="0.25">
      <c r="A28" s="33">
        <v>41334</v>
      </c>
      <c r="B28" s="25">
        <v>95.26</v>
      </c>
    </row>
    <row r="29" spans="1:6" x14ac:dyDescent="0.25">
      <c r="A29" s="33">
        <v>41365</v>
      </c>
      <c r="B29" s="25">
        <v>97</v>
      </c>
    </row>
    <row r="30" spans="1:6" x14ac:dyDescent="0.25">
      <c r="A30" s="33">
        <v>41456</v>
      </c>
      <c r="B30" s="25">
        <v>88</v>
      </c>
    </row>
    <row r="31" spans="1:6" x14ac:dyDescent="0.25">
      <c r="A31" s="33">
        <v>41548</v>
      </c>
      <c r="B31" s="25">
        <v>89</v>
      </c>
    </row>
    <row r="32" spans="1:6" x14ac:dyDescent="0.25">
      <c r="A32" s="22" t="s">
        <v>27</v>
      </c>
      <c r="B32" s="28">
        <v>0.06</v>
      </c>
    </row>
    <row r="34" spans="1:2" ht="18.75" x14ac:dyDescent="0.25">
      <c r="A34" s="5" t="s">
        <v>28</v>
      </c>
    </row>
    <row r="35" spans="1:2" x14ac:dyDescent="0.25">
      <c r="A35" s="1" t="s">
        <v>29</v>
      </c>
      <c r="B35" s="28">
        <v>0</v>
      </c>
    </row>
    <row r="36" spans="1:2" ht="15.75" thickBot="1" x14ac:dyDescent="0.3">
      <c r="A36" s="1" t="s">
        <v>30</v>
      </c>
      <c r="B36" s="28">
        <v>0</v>
      </c>
    </row>
    <row r="37" spans="1:2" ht="19.5" thickBot="1" x14ac:dyDescent="0.3">
      <c r="A37" s="18" t="s">
        <v>31</v>
      </c>
      <c r="B37" s="30" t="s">
        <v>0</v>
      </c>
    </row>
    <row r="38" spans="1:2" x14ac:dyDescent="0.25">
      <c r="B38" s="2"/>
    </row>
    <row r="39" spans="1:2" ht="18.75" x14ac:dyDescent="0.25">
      <c r="A39" s="5" t="s">
        <v>51</v>
      </c>
    </row>
    <row r="40" spans="1:2" x14ac:dyDescent="0.25">
      <c r="A40" s="1" t="s">
        <v>32</v>
      </c>
      <c r="B40" s="28">
        <v>1</v>
      </c>
    </row>
    <row r="41" spans="1:2" x14ac:dyDescent="0.25">
      <c r="A41" s="1" t="s">
        <v>33</v>
      </c>
      <c r="B41" s="25">
        <v>93</v>
      </c>
    </row>
    <row r="42" spans="1:2" x14ac:dyDescent="0.25">
      <c r="A42" s="1" t="s">
        <v>34</v>
      </c>
      <c r="B42" s="31" t="s">
        <v>0</v>
      </c>
    </row>
    <row r="43" spans="1:2" x14ac:dyDescent="0.25">
      <c r="A43" s="1" t="s">
        <v>35</v>
      </c>
      <c r="B43" s="25">
        <v>4510</v>
      </c>
    </row>
    <row r="44" spans="1:2" x14ac:dyDescent="0.25">
      <c r="A44" s="1" t="s">
        <v>36</v>
      </c>
      <c r="B44" s="25">
        <v>4100</v>
      </c>
    </row>
    <row r="45" spans="1:2" x14ac:dyDescent="0.25">
      <c r="A45" s="1" t="s">
        <v>37</v>
      </c>
      <c r="B45" s="31" t="s">
        <v>0</v>
      </c>
    </row>
    <row r="46" spans="1:2" x14ac:dyDescent="0.25">
      <c r="A46" s="1" t="s">
        <v>38</v>
      </c>
      <c r="B46" s="31" t="s">
        <v>0</v>
      </c>
    </row>
    <row r="47" spans="1:2" x14ac:dyDescent="0.25">
      <c r="A47" s="33">
        <v>41365</v>
      </c>
      <c r="B47" s="31" t="s">
        <v>0</v>
      </c>
    </row>
    <row r="48" spans="1:2" x14ac:dyDescent="0.25">
      <c r="A48" s="33">
        <v>41456</v>
      </c>
      <c r="B48" s="31" t="s">
        <v>0</v>
      </c>
    </row>
    <row r="49" spans="1:2" x14ac:dyDescent="0.25">
      <c r="A49" s="33">
        <v>41518</v>
      </c>
      <c r="B49" s="31" t="s">
        <v>0</v>
      </c>
    </row>
    <row r="50" spans="1:2" x14ac:dyDescent="0.25">
      <c r="A50" s="1" t="s">
        <v>39</v>
      </c>
      <c r="B50" s="25">
        <v>1.35</v>
      </c>
    </row>
    <row r="51" spans="1:2" x14ac:dyDescent="0.25">
      <c r="A51" s="1" t="s">
        <v>40</v>
      </c>
      <c r="B51" s="31" t="s">
        <v>0</v>
      </c>
    </row>
    <row r="52" spans="1:2" x14ac:dyDescent="0.25">
      <c r="A52" s="1" t="s">
        <v>41</v>
      </c>
      <c r="B52" s="31" t="s">
        <v>0</v>
      </c>
    </row>
    <row r="53" spans="1:2" x14ac:dyDescent="0.25">
      <c r="A53" s="1" t="s">
        <v>42</v>
      </c>
      <c r="B53" s="31" t="s">
        <v>0</v>
      </c>
    </row>
    <row r="54" spans="1:2" x14ac:dyDescent="0.25">
      <c r="A54" s="1" t="s">
        <v>43</v>
      </c>
      <c r="B54" s="31" t="s">
        <v>0</v>
      </c>
    </row>
    <row r="55" spans="1:2" x14ac:dyDescent="0.25">
      <c r="A55" s="1" t="s">
        <v>44</v>
      </c>
      <c r="B55" s="31" t="s">
        <v>0</v>
      </c>
    </row>
    <row r="56" spans="1:2" x14ac:dyDescent="0.25">
      <c r="A56" s="1" t="s">
        <v>45</v>
      </c>
      <c r="B56" s="31" t="s">
        <v>0</v>
      </c>
    </row>
    <row r="57" spans="1:2" x14ac:dyDescent="0.25">
      <c r="A57" s="1" t="s">
        <v>46</v>
      </c>
      <c r="B57" s="31" t="s">
        <v>0</v>
      </c>
    </row>
    <row r="58" spans="1:2" x14ac:dyDescent="0.25">
      <c r="A58" s="1" t="s">
        <v>47</v>
      </c>
      <c r="B58" s="31" t="s">
        <v>0</v>
      </c>
    </row>
    <row r="59" spans="1:2" x14ac:dyDescent="0.25">
      <c r="B59" s="31"/>
    </row>
    <row r="60" spans="1:2" ht="18.75" x14ac:dyDescent="0.25">
      <c r="A60" s="5" t="s">
        <v>52</v>
      </c>
      <c r="B60" s="31"/>
    </row>
    <row r="61" spans="1:2" x14ac:dyDescent="0.25">
      <c r="A61" s="1" t="s">
        <v>48</v>
      </c>
      <c r="B61" s="31" t="s">
        <v>0</v>
      </c>
    </row>
    <row r="62" spans="1:2" x14ac:dyDescent="0.25">
      <c r="A62" s="1" t="s">
        <v>49</v>
      </c>
      <c r="B62" s="31" t="s">
        <v>0</v>
      </c>
    </row>
    <row r="63" spans="1:2" ht="15.75" thickBot="1" x14ac:dyDescent="0.3">
      <c r="A63" s="1" t="s">
        <v>50</v>
      </c>
      <c r="B63" s="31" t="s">
        <v>0</v>
      </c>
    </row>
    <row r="64" spans="1:2" ht="19.5" thickBot="1" x14ac:dyDescent="0.3">
      <c r="A64" s="18" t="s">
        <v>70</v>
      </c>
      <c r="B64" s="30" t="s">
        <v>0</v>
      </c>
    </row>
    <row r="66" spans="1:2" ht="18.75" x14ac:dyDescent="0.25">
      <c r="A66" s="5" t="s">
        <v>53</v>
      </c>
    </row>
    <row r="67" spans="1:2" x14ac:dyDescent="0.25">
      <c r="A67" s="1" t="s">
        <v>54</v>
      </c>
      <c r="B67" s="28">
        <v>1</v>
      </c>
    </row>
    <row r="68" spans="1:2" x14ac:dyDescent="0.25">
      <c r="A68" s="1" t="s">
        <v>55</v>
      </c>
      <c r="B68" s="25">
        <v>95</v>
      </c>
    </row>
    <row r="69" spans="1:2" x14ac:dyDescent="0.25">
      <c r="A69" s="1" t="s">
        <v>56</v>
      </c>
      <c r="B69" s="25">
        <v>2.4500000000000002</v>
      </c>
    </row>
    <row r="70" spans="1:2" x14ac:dyDescent="0.25">
      <c r="A70" s="1" t="s">
        <v>57</v>
      </c>
      <c r="B70" s="31" t="s">
        <v>0</v>
      </c>
    </row>
    <row r="71" spans="1:2" x14ac:dyDescent="0.25">
      <c r="A71" s="1" t="s">
        <v>58</v>
      </c>
      <c r="B71" s="31" t="s">
        <v>0</v>
      </c>
    </row>
    <row r="72" spans="1:2" x14ac:dyDescent="0.25">
      <c r="A72" s="1" t="s">
        <v>59</v>
      </c>
      <c r="B72" s="31" t="s">
        <v>0</v>
      </c>
    </row>
    <row r="73" spans="1:2" x14ac:dyDescent="0.25">
      <c r="A73" s="1" t="s">
        <v>60</v>
      </c>
      <c r="B73" s="31" t="s">
        <v>0</v>
      </c>
    </row>
    <row r="74" spans="1:2" x14ac:dyDescent="0.25">
      <c r="A74" s="1" t="s">
        <v>61</v>
      </c>
      <c r="B74" s="31" t="s">
        <v>0</v>
      </c>
    </row>
    <row r="75" spans="1:2" x14ac:dyDescent="0.25">
      <c r="A75" s="1" t="s">
        <v>62</v>
      </c>
      <c r="B75" s="25">
        <v>1.45</v>
      </c>
    </row>
    <row r="76" spans="1:2" x14ac:dyDescent="0.25">
      <c r="A76" s="1" t="s">
        <v>63</v>
      </c>
      <c r="B76" s="31" t="s">
        <v>0</v>
      </c>
    </row>
    <row r="77" spans="1:2" x14ac:dyDescent="0.25">
      <c r="A77" s="1" t="s">
        <v>64</v>
      </c>
      <c r="B77" s="31" t="s">
        <v>0</v>
      </c>
    </row>
    <row r="79" spans="1:2" ht="18.75" x14ac:dyDescent="0.25">
      <c r="A79" s="5" t="s">
        <v>65</v>
      </c>
    </row>
    <row r="80" spans="1:2" x14ac:dyDescent="0.25">
      <c r="A80" s="1" t="s">
        <v>66</v>
      </c>
      <c r="B80" s="31" t="s">
        <v>0</v>
      </c>
    </row>
    <row r="81" spans="1:6" x14ac:dyDescent="0.25">
      <c r="A81" s="1" t="s">
        <v>67</v>
      </c>
      <c r="B81" s="31" t="s">
        <v>0</v>
      </c>
      <c r="F81" s="4"/>
    </row>
    <row r="82" spans="1:6" ht="15.75" thickBot="1" x14ac:dyDescent="0.3">
      <c r="A82" s="1" t="s">
        <v>68</v>
      </c>
      <c r="B82" s="31" t="s">
        <v>0</v>
      </c>
      <c r="F82" s="4"/>
    </row>
    <row r="83" spans="1:6" ht="19.5" thickBot="1" x14ac:dyDescent="0.3">
      <c r="A83" s="18" t="s">
        <v>69</v>
      </c>
      <c r="B83" s="30" t="s">
        <v>0</v>
      </c>
    </row>
    <row r="85" spans="1:6" ht="21" x14ac:dyDescent="0.25">
      <c r="A85" s="29" t="s">
        <v>71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3" sqref="A3"/>
    </sheetView>
  </sheetViews>
  <sheetFormatPr defaultColWidth="8.85546875" defaultRowHeight="15" x14ac:dyDescent="0.25"/>
  <cols>
    <col min="1" max="1" width="70.85546875" style="8" customWidth="1"/>
    <col min="2" max="2" width="11.42578125" style="8" customWidth="1"/>
    <col min="3" max="7" width="12.7109375" style="8" customWidth="1"/>
    <col min="8" max="8" width="4.7109375" style="8" customWidth="1"/>
    <col min="9" max="9" width="15.7109375" style="8" customWidth="1"/>
    <col min="10" max="16384" width="8.85546875" style="8"/>
  </cols>
  <sheetData>
    <row r="1" spans="1:9" ht="21.75" thickBot="1" x14ac:dyDescent="0.4">
      <c r="A1" s="35" t="s">
        <v>97</v>
      </c>
    </row>
    <row r="2" spans="1:9" ht="29.25" thickBot="1" x14ac:dyDescent="0.3">
      <c r="A2" s="36" t="s">
        <v>98</v>
      </c>
    </row>
    <row r="3" spans="1:9" ht="45" x14ac:dyDescent="0.25">
      <c r="A3" s="34" t="s">
        <v>72</v>
      </c>
    </row>
    <row r="5" spans="1:9" ht="18.75" x14ac:dyDescent="0.25">
      <c r="A5" s="7" t="s">
        <v>73</v>
      </c>
    </row>
    <row r="6" spans="1:9" x14ac:dyDescent="0.25">
      <c r="A6" s="1" t="s">
        <v>74</v>
      </c>
      <c r="B6" s="1">
        <v>4510</v>
      </c>
      <c r="C6" s="4">
        <f>$B$6/(C10*1000)</f>
        <v>4.7344110854503463E-2</v>
      </c>
      <c r="D6" s="4"/>
      <c r="G6" s="4"/>
      <c r="H6" s="4"/>
      <c r="I6" s="10"/>
    </row>
    <row r="7" spans="1:9" ht="15.75" thickBot="1" x14ac:dyDescent="0.3">
      <c r="A7" s="1" t="s">
        <v>75</v>
      </c>
      <c r="B7" s="1">
        <v>4100</v>
      </c>
      <c r="C7" s="4">
        <f>$B$7/(C10*1000)</f>
        <v>4.3040100776821334E-2</v>
      </c>
      <c r="D7" s="4"/>
      <c r="E7" s="4"/>
      <c r="F7" s="4"/>
      <c r="G7" s="4"/>
      <c r="H7" s="4"/>
      <c r="I7" s="10"/>
    </row>
    <row r="8" spans="1:9" ht="32.25" thickBot="1" x14ac:dyDescent="0.3">
      <c r="A8" s="1" t="s">
        <v>76</v>
      </c>
      <c r="B8" s="21">
        <f>B10*(1-C6)/(1-C7)</f>
        <v>94.83155989469067</v>
      </c>
      <c r="C8" s="3"/>
      <c r="D8" s="3"/>
      <c r="E8" s="20" t="s">
        <v>91</v>
      </c>
      <c r="F8" s="32">
        <v>1</v>
      </c>
      <c r="G8" s="3"/>
      <c r="H8" s="3"/>
    </row>
    <row r="9" spans="1:9" ht="18.75" x14ac:dyDescent="0.25">
      <c r="A9" s="7" t="s">
        <v>77</v>
      </c>
      <c r="C9" s="19" t="s">
        <v>92</v>
      </c>
      <c r="D9" s="19" t="s">
        <v>93</v>
      </c>
      <c r="E9" s="19" t="s">
        <v>94</v>
      </c>
      <c r="F9" s="19" t="s">
        <v>95</v>
      </c>
      <c r="G9" s="19" t="s">
        <v>96</v>
      </c>
    </row>
    <row r="10" spans="1:9" ht="30" x14ac:dyDescent="0.25">
      <c r="A10" s="1" t="s">
        <v>78</v>
      </c>
      <c r="B10" s="9">
        <f>C10</f>
        <v>95.26</v>
      </c>
      <c r="C10" s="14">
        <v>95.26</v>
      </c>
      <c r="D10" s="14">
        <v>97</v>
      </c>
      <c r="E10" s="14">
        <v>88</v>
      </c>
      <c r="F10" s="14">
        <v>89</v>
      </c>
      <c r="G10" s="14">
        <v>99</v>
      </c>
      <c r="H10" s="3"/>
    </row>
    <row r="11" spans="1:9" x14ac:dyDescent="0.25">
      <c r="A11" s="1" t="s">
        <v>79</v>
      </c>
      <c r="C11" s="6">
        <f>$F$8*1000*C10</f>
        <v>95260</v>
      </c>
      <c r="D11" s="6">
        <f>$F$8*1000*D10</f>
        <v>97000</v>
      </c>
      <c r="E11" s="6">
        <f>$F$8*1000*E10</f>
        <v>88000</v>
      </c>
      <c r="F11" s="6">
        <f>$F$8*1000*F10</f>
        <v>89000</v>
      </c>
      <c r="G11" s="6">
        <f>$F$8*1000*G10</f>
        <v>99000</v>
      </c>
      <c r="H11" s="1"/>
    </row>
    <row r="12" spans="1:9" x14ac:dyDescent="0.25">
      <c r="A12" s="1" t="s">
        <v>80</v>
      </c>
      <c r="B12" s="10">
        <f>B6*$F$8</f>
        <v>4510</v>
      </c>
      <c r="C12" s="11">
        <f>B12</f>
        <v>4510</v>
      </c>
      <c r="D12" s="11">
        <f>C12</f>
        <v>4510</v>
      </c>
      <c r="E12" s="11">
        <f t="shared" ref="E12:G12" si="0">D12</f>
        <v>4510</v>
      </c>
      <c r="F12" s="11">
        <f t="shared" si="0"/>
        <v>4510</v>
      </c>
      <c r="G12" s="11">
        <f t="shared" si="0"/>
        <v>4510</v>
      </c>
      <c r="H12" s="10"/>
      <c r="I12" s="10"/>
    </row>
    <row r="13" spans="1:9" x14ac:dyDescent="0.25">
      <c r="A13" s="1" t="s">
        <v>81</v>
      </c>
      <c r="B13" s="10">
        <f>B7*F8</f>
        <v>4100</v>
      </c>
      <c r="C13" s="10"/>
      <c r="D13" s="10"/>
      <c r="E13" s="10"/>
      <c r="F13" s="10"/>
      <c r="G13" s="10"/>
      <c r="H13" s="10"/>
      <c r="I13" s="10"/>
    </row>
    <row r="14" spans="1:9" ht="30" x14ac:dyDescent="0.25">
      <c r="A14" s="1" t="s">
        <v>89</v>
      </c>
      <c r="B14" s="10"/>
      <c r="C14" s="15">
        <f>C10-$B$8</f>
        <v>0.42844010530933474</v>
      </c>
      <c r="D14" s="15">
        <f>D10-$B$8</f>
        <v>2.1684401053093296</v>
      </c>
      <c r="E14" s="15">
        <f>E10-$B$8</f>
        <v>-6.8315598946906704</v>
      </c>
      <c r="F14" s="15">
        <f>F10-$B$8</f>
        <v>-5.8315598946906704</v>
      </c>
      <c r="G14" s="15">
        <f>G10-$B$8</f>
        <v>4.1684401053093296</v>
      </c>
      <c r="H14" s="9"/>
      <c r="I14" s="10"/>
    </row>
    <row r="15" spans="1:9" x14ac:dyDescent="0.25">
      <c r="A15" s="1" t="s">
        <v>82</v>
      </c>
      <c r="B15" s="10"/>
      <c r="C15" s="11">
        <f>IF(C14&gt;0,0,-C14*$F$8*1000-$B$12+$B$13)</f>
        <v>0</v>
      </c>
      <c r="D15" s="11">
        <f>IF(D14&gt;0,0,-D14*$F$8*1000-$B$12+$B$13)</f>
        <v>0</v>
      </c>
      <c r="E15" s="11">
        <f>IF(E14&gt;0,0,-E14*$F$8*1000-$B$12+$B$13)</f>
        <v>6421.5598946906703</v>
      </c>
      <c r="F15" s="11">
        <f>IF(F14&gt;0,0,-F14*$F$8*1000-$B$12+$B$13)</f>
        <v>5421.5598946906703</v>
      </c>
      <c r="G15" s="11">
        <f>IF(G14&gt;0,0,-G14*$F$8*1000-$B$12+$B$13)</f>
        <v>0</v>
      </c>
      <c r="H15" s="10"/>
      <c r="I15" s="10"/>
    </row>
    <row r="16" spans="1:9" ht="30" x14ac:dyDescent="0.25">
      <c r="A16" s="1" t="s">
        <v>83</v>
      </c>
      <c r="B16" s="10"/>
      <c r="C16" s="16">
        <v>0</v>
      </c>
      <c r="D16" s="11">
        <f>C18</f>
        <v>0</v>
      </c>
      <c r="E16" s="11">
        <f>D18</f>
        <v>0</v>
      </c>
      <c r="F16" s="11">
        <f>E18</f>
        <v>6421.5598946906703</v>
      </c>
      <c r="G16" s="11">
        <f>F18</f>
        <v>5421.5598946906703</v>
      </c>
      <c r="H16" s="10"/>
      <c r="I16" s="10"/>
    </row>
    <row r="17" spans="1:9" x14ac:dyDescent="0.25">
      <c r="A17" s="17" t="s">
        <v>85</v>
      </c>
      <c r="B17" s="10"/>
      <c r="C17" s="13">
        <f t="shared" ref="C17:D17" si="1">IF(C15-B15&gt;0,C15-B15,-(B15-C15))</f>
        <v>0</v>
      </c>
      <c r="D17" s="13">
        <f t="shared" si="1"/>
        <v>0</v>
      </c>
      <c r="E17" s="13">
        <f>IF(E15-D15&gt;0,E15-D15,-(D15-E15))</f>
        <v>6421.5598946906703</v>
      </c>
      <c r="F17" s="13">
        <f>IF(F15-E15&gt;0,F15-E15,-(E15-F15))</f>
        <v>-1000</v>
      </c>
      <c r="G17" s="13">
        <f>IF(G15-F15&gt;0,G15-F15,-(F15-G15))</f>
        <v>-5421.5598946906703</v>
      </c>
      <c r="H17" s="10"/>
      <c r="I17" s="10"/>
    </row>
    <row r="18" spans="1:9" ht="30" x14ac:dyDescent="0.25">
      <c r="A18" s="1" t="s">
        <v>84</v>
      </c>
      <c r="B18" s="10"/>
      <c r="C18" s="11">
        <f>C16+C17</f>
        <v>0</v>
      </c>
      <c r="D18" s="11">
        <f>D16+D17</f>
        <v>0</v>
      </c>
      <c r="E18" s="11">
        <f>E16+E17</f>
        <v>6421.5598946906703</v>
      </c>
      <c r="F18" s="11">
        <f>F16+F17</f>
        <v>5421.5598946906703</v>
      </c>
      <c r="G18" s="11">
        <f>G16+G17</f>
        <v>0</v>
      </c>
      <c r="H18" s="10"/>
      <c r="I18" s="10"/>
    </row>
    <row r="19" spans="1:9" ht="31.5" x14ac:dyDescent="0.25">
      <c r="A19" s="18" t="s">
        <v>86</v>
      </c>
      <c r="B19" s="10"/>
      <c r="C19" s="12">
        <f>C12+C18</f>
        <v>4510</v>
      </c>
      <c r="D19" s="12">
        <f>D12+D18</f>
        <v>4510</v>
      </c>
      <c r="E19" s="12">
        <f>E12+E18</f>
        <v>10931.55989469067</v>
      </c>
      <c r="F19" s="12">
        <f>F12+F18</f>
        <v>9931.5598946906703</v>
      </c>
      <c r="G19" s="12">
        <f>G12+G18</f>
        <v>4510</v>
      </c>
      <c r="H19" s="10"/>
      <c r="I19" s="10"/>
    </row>
    <row r="20" spans="1:9" x14ac:dyDescent="0.25">
      <c r="A20" s="1"/>
      <c r="B20" s="10"/>
      <c r="C20" s="10"/>
      <c r="D20" s="10"/>
      <c r="E20" s="10"/>
      <c r="F20" s="10"/>
      <c r="G20" s="10"/>
      <c r="H20" s="10"/>
      <c r="I20" s="10"/>
    </row>
    <row r="22" spans="1:9" x14ac:dyDescent="0.25">
      <c r="A22" s="1" t="s">
        <v>74</v>
      </c>
      <c r="B22" s="1">
        <v>4510</v>
      </c>
      <c r="C22" s="4">
        <f>$B$22/(C26*1000)</f>
        <v>4.7344110854503463E-2</v>
      </c>
      <c r="D22" s="4"/>
      <c r="G22" s="4"/>
    </row>
    <row r="23" spans="1:9" ht="15.75" thickBot="1" x14ac:dyDescent="0.3">
      <c r="A23" s="1" t="s">
        <v>75</v>
      </c>
      <c r="B23" s="1">
        <v>4100</v>
      </c>
      <c r="C23" s="4">
        <f>$B$23/(C26*1000)</f>
        <v>4.3040100776821334E-2</v>
      </c>
      <c r="D23" s="4"/>
      <c r="G23" s="4"/>
    </row>
    <row r="24" spans="1:9" ht="32.25" thickBot="1" x14ac:dyDescent="0.3">
      <c r="A24" s="1" t="s">
        <v>76</v>
      </c>
      <c r="B24" s="21">
        <f>B26*(1+C22)/(1+C23)</f>
        <v>95.65308172302737</v>
      </c>
      <c r="C24" s="3"/>
      <c r="D24" s="3"/>
      <c r="E24" s="20" t="s">
        <v>91</v>
      </c>
      <c r="F24" s="32">
        <v>1</v>
      </c>
      <c r="G24" s="3"/>
    </row>
    <row r="25" spans="1:9" ht="18.75" x14ac:dyDescent="0.25">
      <c r="A25" s="7" t="s">
        <v>87</v>
      </c>
      <c r="C25" s="19" t="s">
        <v>92</v>
      </c>
      <c r="D25" s="19" t="s">
        <v>93</v>
      </c>
      <c r="E25" s="19" t="s">
        <v>94</v>
      </c>
      <c r="F25" s="19" t="s">
        <v>95</v>
      </c>
      <c r="G25" s="19" t="s">
        <v>96</v>
      </c>
    </row>
    <row r="26" spans="1:9" ht="30" x14ac:dyDescent="0.25">
      <c r="A26" s="1" t="s">
        <v>88</v>
      </c>
      <c r="B26" s="9">
        <f>C26</f>
        <v>95.26</v>
      </c>
      <c r="C26" s="14">
        <v>95.26</v>
      </c>
      <c r="D26" s="14">
        <v>97</v>
      </c>
      <c r="E26" s="14">
        <v>88</v>
      </c>
      <c r="F26" s="14">
        <v>89</v>
      </c>
      <c r="G26" s="14">
        <v>99</v>
      </c>
    </row>
    <row r="27" spans="1:9" x14ac:dyDescent="0.25">
      <c r="A27" s="1" t="s">
        <v>79</v>
      </c>
      <c r="C27" s="6">
        <f>$F$24*1000*C26</f>
        <v>95260</v>
      </c>
      <c r="D27" s="6">
        <f>$F$24*1000*D26</f>
        <v>97000</v>
      </c>
      <c r="E27" s="6">
        <f>$F$24*1000*E26</f>
        <v>88000</v>
      </c>
      <c r="F27" s="6">
        <f>$F$24*1000*F26</f>
        <v>89000</v>
      </c>
      <c r="G27" s="6">
        <f>$F$24*1000*G26</f>
        <v>99000</v>
      </c>
    </row>
    <row r="28" spans="1:9" x14ac:dyDescent="0.25">
      <c r="A28" s="1" t="s">
        <v>80</v>
      </c>
      <c r="B28" s="10">
        <f>B22*$F$24</f>
        <v>4510</v>
      </c>
      <c r="C28" s="11">
        <f>B28</f>
        <v>4510</v>
      </c>
      <c r="D28" s="11">
        <f>C28</f>
        <v>4510</v>
      </c>
      <c r="E28" s="11">
        <f t="shared" ref="E28:G28" si="2">D28</f>
        <v>4510</v>
      </c>
      <c r="F28" s="11">
        <f t="shared" si="2"/>
        <v>4510</v>
      </c>
      <c r="G28" s="11">
        <f t="shared" si="2"/>
        <v>4510</v>
      </c>
    </row>
    <row r="29" spans="1:9" x14ac:dyDescent="0.25">
      <c r="A29" s="1" t="s">
        <v>81</v>
      </c>
      <c r="B29" s="10">
        <f>B23*F24</f>
        <v>4100</v>
      </c>
      <c r="C29" s="10"/>
      <c r="D29" s="10"/>
      <c r="E29" s="10"/>
      <c r="F29" s="10"/>
      <c r="G29" s="10"/>
    </row>
    <row r="30" spans="1:9" ht="30" x14ac:dyDescent="0.25">
      <c r="A30" s="1" t="s">
        <v>90</v>
      </c>
      <c r="B30" s="10"/>
      <c r="C30" s="15">
        <f>$B$24-C26</f>
        <v>0.39308172302736466</v>
      </c>
      <c r="D30" s="15">
        <f>$B$24-D26</f>
        <v>-1.3469182769726302</v>
      </c>
      <c r="E30" s="15">
        <f>$B$24-E26</f>
        <v>7.6530817230273698</v>
      </c>
      <c r="F30" s="15">
        <f>$B$24-F26</f>
        <v>6.6530817230273698</v>
      </c>
      <c r="G30" s="15">
        <f>$B$24-G26</f>
        <v>-3.3469182769726302</v>
      </c>
    </row>
    <row r="31" spans="1:9" x14ac:dyDescent="0.25">
      <c r="A31" s="1" t="s">
        <v>82</v>
      </c>
      <c r="B31" s="10"/>
      <c r="C31" s="11">
        <f>IF(C30&gt;0,0,-C30*$F$24*1000-$B$28+$B$29)</f>
        <v>0</v>
      </c>
      <c r="D31" s="11">
        <f>IF(D30&gt;0,0,-D30*$F$24*1000-$B$28+$B$29)</f>
        <v>936.91827697263034</v>
      </c>
      <c r="E31" s="11">
        <f>IF(E30&gt;0,0,-E30*$F$24*1000-$B$28+$B$29)</f>
        <v>0</v>
      </c>
      <c r="F31" s="11">
        <f>IF(F30&gt;0,0,-F30*$F$24*1000-$B$28+$B$29)</f>
        <v>0</v>
      </c>
      <c r="G31" s="11">
        <f>IF(G30&gt;0,0,-G30*$F$24*1000-$B$28+$B$29)</f>
        <v>2936.9182769726303</v>
      </c>
    </row>
    <row r="32" spans="1:9" ht="30" x14ac:dyDescent="0.25">
      <c r="A32" s="1" t="s">
        <v>83</v>
      </c>
      <c r="B32" s="10"/>
      <c r="C32" s="16">
        <v>0</v>
      </c>
      <c r="D32" s="11">
        <f>C34</f>
        <v>0</v>
      </c>
      <c r="E32" s="11">
        <f>D34</f>
        <v>936.91827697263034</v>
      </c>
      <c r="F32" s="11">
        <f>E34</f>
        <v>0</v>
      </c>
      <c r="G32" s="11">
        <f>F34</f>
        <v>0</v>
      </c>
    </row>
    <row r="33" spans="1:7" x14ac:dyDescent="0.25">
      <c r="A33" s="17" t="s">
        <v>85</v>
      </c>
      <c r="B33" s="10"/>
      <c r="C33" s="13">
        <f t="shared" ref="C33:D33" si="3">IF(C31-B31&gt;0,C31-B31,-(B31-C31))</f>
        <v>0</v>
      </c>
      <c r="D33" s="13">
        <f t="shared" si="3"/>
        <v>936.91827697263034</v>
      </c>
      <c r="E33" s="13">
        <f>IF(E31-D31&gt;0,E31-D31,-(D31-E31))</f>
        <v>-936.91827697263034</v>
      </c>
      <c r="F33" s="13">
        <f>IF(F31-E31&gt;0,F31-E31,-(E31-F31))</f>
        <v>0</v>
      </c>
      <c r="G33" s="13">
        <f>IF(G31-F31&gt;0,G31-F31,-(F31-G31))</f>
        <v>2936.9182769726303</v>
      </c>
    </row>
    <row r="34" spans="1:7" ht="30" x14ac:dyDescent="0.25">
      <c r="A34" s="1" t="s">
        <v>84</v>
      </c>
      <c r="B34" s="10"/>
      <c r="C34" s="11">
        <f>C32+C33</f>
        <v>0</v>
      </c>
      <c r="D34" s="11">
        <f>D32+D33</f>
        <v>936.91827697263034</v>
      </c>
      <c r="E34" s="11">
        <f>E32+E33</f>
        <v>0</v>
      </c>
      <c r="F34" s="11">
        <f>F32+F33</f>
        <v>0</v>
      </c>
      <c r="G34" s="11">
        <f>G32+G33</f>
        <v>2936.9182769726303</v>
      </c>
    </row>
    <row r="35" spans="1:7" ht="31.5" x14ac:dyDescent="0.25">
      <c r="A35" s="18" t="s">
        <v>86</v>
      </c>
      <c r="B35" s="10"/>
      <c r="C35" s="12">
        <f>C28+C34</f>
        <v>4510</v>
      </c>
      <c r="D35" s="12">
        <f>D28+D34</f>
        <v>5446.9182769726303</v>
      </c>
      <c r="E35" s="12">
        <f>E28+E34</f>
        <v>4510</v>
      </c>
      <c r="F35" s="12">
        <f>F28+F34</f>
        <v>4510</v>
      </c>
      <c r="G35" s="12">
        <f>G28+G34</f>
        <v>7446.9182769726303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Situation</vt:lpstr>
      <vt:lpstr>Margin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Mikhail Cherkasov</cp:lastModifiedBy>
  <dcterms:created xsi:type="dcterms:W3CDTF">2013-06-07T09:25:56Z</dcterms:created>
  <dcterms:modified xsi:type="dcterms:W3CDTF">2015-11-25T07:04:30Z</dcterms:modified>
</cp:coreProperties>
</file>